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https://d.docs.live.net/8cfd98e942e27194/PrimmoConseil/BONUS/PrimmoConseil Bonus/"/>
    </mc:Choice>
  </mc:AlternateContent>
  <xr:revisionPtr revIDLastSave="0" documentId="8_{374A9384-0131-453E-AB4B-9E6C68DD389D}" xr6:coauthVersionLast="45" xr6:coauthVersionMax="45" xr10:uidLastSave="{00000000-0000-0000-0000-000000000000}"/>
  <bookViews>
    <workbookView xWindow="-110" yWindow="-110" windowWidth="19420" windowHeight="10420" tabRatio="500" xr2:uid="{00000000-000D-0000-FFFF-FFFF00000000}"/>
  </bookViews>
  <sheets>
    <sheet name="Calculer votre rendement" sheetId="2" r:id="rId1"/>
    <sheet name="Données complètes" sheetId="1" r:id="rId2"/>
    <sheet name="Exemple d'analyse de ville" sheetId="3" r:id="rId3"/>
  </sheets>
  <definedNames>
    <definedName name="_xlnm._FilterDatabase" localSheetId="1" hidden="1">'Données complètes'!$A$2:$R$2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0" i="2" l="1"/>
  <c r="C33" i="2" s="1"/>
  <c r="O37" i="1"/>
  <c r="K37" i="1"/>
  <c r="L37" i="1" s="1"/>
  <c r="O52" i="1"/>
  <c r="K52" i="1"/>
  <c r="O51" i="1"/>
  <c r="P51" i="1" s="1"/>
  <c r="K51" i="1"/>
  <c r="L51" i="1" s="1"/>
  <c r="R51" i="1"/>
  <c r="O50" i="1"/>
  <c r="R50" i="1" s="1"/>
  <c r="K50" i="1"/>
  <c r="L50" i="1" s="1"/>
  <c r="O49" i="1"/>
  <c r="P49" i="1"/>
  <c r="K49" i="1"/>
  <c r="L49" i="1" s="1"/>
  <c r="O48" i="1"/>
  <c r="K48" i="1"/>
  <c r="L48" i="1" s="1"/>
  <c r="O47" i="1"/>
  <c r="P47" i="1" s="1"/>
  <c r="K47" i="1"/>
  <c r="L47" i="1" s="1"/>
  <c r="O46" i="1"/>
  <c r="R46" i="1" s="1"/>
  <c r="K46" i="1"/>
  <c r="L46" i="1" s="1"/>
  <c r="O45" i="1"/>
  <c r="R45" i="1" s="1"/>
  <c r="P45" i="1"/>
  <c r="K45" i="1"/>
  <c r="L45" i="1" s="1"/>
  <c r="O44" i="1"/>
  <c r="K44" i="1"/>
  <c r="O43" i="1"/>
  <c r="P43" i="1" s="1"/>
  <c r="K43" i="1"/>
  <c r="L43" i="1" s="1"/>
  <c r="R43" i="1"/>
  <c r="O42" i="1"/>
  <c r="R42" i="1" s="1"/>
  <c r="K42" i="1"/>
  <c r="O41" i="1"/>
  <c r="P41" i="1"/>
  <c r="K41" i="1"/>
  <c r="R41" i="1" s="1"/>
  <c r="O40" i="1"/>
  <c r="K40" i="1"/>
  <c r="L40" i="1" s="1"/>
  <c r="O39" i="1"/>
  <c r="P39" i="1" s="1"/>
  <c r="K39" i="1"/>
  <c r="L39" i="1" s="1"/>
  <c r="L52" i="1"/>
  <c r="L41" i="1"/>
  <c r="L42" i="1"/>
  <c r="L44" i="1"/>
  <c r="D52" i="1"/>
  <c r="D39" i="1"/>
  <c r="D40" i="1"/>
  <c r="D41" i="1"/>
  <c r="D42" i="1"/>
  <c r="D43" i="1"/>
  <c r="D44" i="1"/>
  <c r="D45" i="1"/>
  <c r="D46" i="1"/>
  <c r="D47" i="1"/>
  <c r="D48" i="1"/>
  <c r="D49" i="1"/>
  <c r="D50" i="1"/>
  <c r="D51" i="1"/>
  <c r="P37" i="1"/>
  <c r="D37" i="1"/>
  <c r="C31" i="2"/>
  <c r="C32" i="2" s="1"/>
  <c r="C38" i="2"/>
  <c r="C21" i="2"/>
  <c r="C27" i="2" s="1"/>
  <c r="C40" i="2" s="1"/>
  <c r="C23" i="2"/>
  <c r="C7" i="2"/>
  <c r="C18" i="2"/>
  <c r="C15" i="2"/>
  <c r="C5" i="2"/>
  <c r="D29" i="1"/>
  <c r="D33" i="1"/>
  <c r="D38" i="1"/>
  <c r="D3" i="1"/>
  <c r="K3" i="1"/>
  <c r="L3" i="1" s="1"/>
  <c r="O3" i="1"/>
  <c r="R3" i="1" s="1"/>
  <c r="D4" i="1"/>
  <c r="K4" i="1"/>
  <c r="L4" i="1"/>
  <c r="O4" i="1"/>
  <c r="P4" i="1" s="1"/>
  <c r="O5" i="1"/>
  <c r="P5" i="1" s="1"/>
  <c r="O6" i="1"/>
  <c r="P6" i="1"/>
  <c r="O7" i="1"/>
  <c r="R7" i="1" s="1"/>
  <c r="O8" i="1"/>
  <c r="O9" i="1"/>
  <c r="P9" i="1" s="1"/>
  <c r="O10" i="1"/>
  <c r="P10" i="1" s="1"/>
  <c r="O11" i="1"/>
  <c r="R11" i="1" s="1"/>
  <c r="P11" i="1"/>
  <c r="O12" i="1"/>
  <c r="R12" i="1" s="1"/>
  <c r="O13" i="1"/>
  <c r="P13" i="1" s="1"/>
  <c r="O14" i="1"/>
  <c r="P14" i="1"/>
  <c r="O15" i="1"/>
  <c r="R15" i="1" s="1"/>
  <c r="O16" i="1"/>
  <c r="P16" i="1" s="1"/>
  <c r="O17" i="1"/>
  <c r="P17" i="1" s="1"/>
  <c r="O18" i="1"/>
  <c r="P18" i="1" s="1"/>
  <c r="O19" i="1"/>
  <c r="P19" i="1"/>
  <c r="O20" i="1"/>
  <c r="P20" i="1" s="1"/>
  <c r="O21" i="1"/>
  <c r="P21" i="1" s="1"/>
  <c r="O22" i="1"/>
  <c r="R22" i="1" s="1"/>
  <c r="P22" i="1"/>
  <c r="O23" i="1"/>
  <c r="R23" i="1" s="1"/>
  <c r="O24" i="1"/>
  <c r="P24" i="1" s="1"/>
  <c r="O25" i="1"/>
  <c r="P25" i="1" s="1"/>
  <c r="O26" i="1"/>
  <c r="R26" i="1" s="1"/>
  <c r="O27" i="1"/>
  <c r="P27" i="1"/>
  <c r="O28" i="1"/>
  <c r="R28" i="1" s="1"/>
  <c r="O29" i="1"/>
  <c r="P29" i="1" s="1"/>
  <c r="O30" i="1"/>
  <c r="P30" i="1"/>
  <c r="O31" i="1"/>
  <c r="R31" i="1" s="1"/>
  <c r="O32" i="1"/>
  <c r="O33" i="1"/>
  <c r="P33" i="1" s="1"/>
  <c r="O34" i="1"/>
  <c r="P34" i="1" s="1"/>
  <c r="O35" i="1"/>
  <c r="P35" i="1"/>
  <c r="O36" i="1"/>
  <c r="R36" i="1" s="1"/>
  <c r="O38" i="1"/>
  <c r="P38" i="1" s="1"/>
  <c r="K5" i="1"/>
  <c r="L5" i="1"/>
  <c r="K6" i="1"/>
  <c r="L6" i="1" s="1"/>
  <c r="K7" i="1"/>
  <c r="L7" i="1" s="1"/>
  <c r="K8" i="1"/>
  <c r="L8" i="1" s="1"/>
  <c r="K9" i="1"/>
  <c r="L9" i="1" s="1"/>
  <c r="K10" i="1"/>
  <c r="L10" i="1"/>
  <c r="K11" i="1"/>
  <c r="L11" i="1" s="1"/>
  <c r="K12" i="1"/>
  <c r="L12" i="1" s="1"/>
  <c r="K13" i="1"/>
  <c r="L13" i="1"/>
  <c r="K14" i="1"/>
  <c r="L14" i="1" s="1"/>
  <c r="K15" i="1"/>
  <c r="L15" i="1" s="1"/>
  <c r="K16" i="1"/>
  <c r="L16" i="1" s="1"/>
  <c r="K17" i="1"/>
  <c r="L17" i="1" s="1"/>
  <c r="K18" i="1"/>
  <c r="L18" i="1"/>
  <c r="K19" i="1"/>
  <c r="L19" i="1" s="1"/>
  <c r="K20" i="1"/>
  <c r="L20" i="1" s="1"/>
  <c r="K21" i="1"/>
  <c r="R21" i="1" s="1"/>
  <c r="L21" i="1"/>
  <c r="K22" i="1"/>
  <c r="L22" i="1" s="1"/>
  <c r="K23" i="1"/>
  <c r="L23" i="1" s="1"/>
  <c r="K24" i="1"/>
  <c r="L24" i="1" s="1"/>
  <c r="K25" i="1"/>
  <c r="L25" i="1" s="1"/>
  <c r="K26" i="1"/>
  <c r="L26" i="1"/>
  <c r="K27" i="1"/>
  <c r="L27" i="1" s="1"/>
  <c r="K28" i="1"/>
  <c r="L28" i="1" s="1"/>
  <c r="K29" i="1"/>
  <c r="L29" i="1"/>
  <c r="K30" i="1"/>
  <c r="L30" i="1" s="1"/>
  <c r="K31" i="1"/>
  <c r="L31" i="1" s="1"/>
  <c r="K32" i="1"/>
  <c r="L32" i="1" s="1"/>
  <c r="K33" i="1"/>
  <c r="L33" i="1" s="1"/>
  <c r="K34" i="1"/>
  <c r="L34" i="1"/>
  <c r="K35" i="1"/>
  <c r="L35" i="1" s="1"/>
  <c r="K36" i="1"/>
  <c r="L36" i="1" s="1"/>
  <c r="K38" i="1"/>
  <c r="L38" i="1"/>
  <c r="D5" i="1"/>
  <c r="D6" i="1"/>
  <c r="D7" i="1"/>
  <c r="D8" i="1"/>
  <c r="D9" i="1"/>
  <c r="D10" i="1"/>
  <c r="D11" i="1"/>
  <c r="D12" i="1"/>
  <c r="D13" i="1"/>
  <c r="D14" i="1"/>
  <c r="D15" i="1"/>
  <c r="D16" i="1"/>
  <c r="D17" i="1"/>
  <c r="D18" i="1"/>
  <c r="D19" i="1"/>
  <c r="D20" i="1"/>
  <c r="D21" i="1"/>
  <c r="D22" i="1"/>
  <c r="D23" i="1"/>
  <c r="D24" i="1"/>
  <c r="D25" i="1"/>
  <c r="D26" i="1"/>
  <c r="D27" i="1"/>
  <c r="D28" i="1"/>
  <c r="D30" i="1"/>
  <c r="D31" i="1"/>
  <c r="D32" i="1"/>
  <c r="D34" i="1"/>
  <c r="D35" i="1"/>
  <c r="D36" i="1"/>
  <c r="R38" i="1"/>
  <c r="R30" i="1"/>
  <c r="R5" i="1"/>
  <c r="R6" i="1"/>
  <c r="R13" i="1"/>
  <c r="R18" i="1"/>
  <c r="R20" i="1"/>
  <c r="R27" i="1"/>
  <c r="R33" i="1" l="1"/>
  <c r="R10" i="1"/>
  <c r="R32" i="1"/>
  <c r="R40" i="1"/>
  <c r="R48" i="1"/>
  <c r="R14" i="1"/>
  <c r="P31" i="1"/>
  <c r="P26" i="1"/>
  <c r="P15" i="1"/>
  <c r="R49" i="1"/>
  <c r="R39" i="1"/>
  <c r="R47" i="1"/>
  <c r="R29" i="1"/>
  <c r="R9" i="1"/>
  <c r="R34" i="1"/>
  <c r="R35" i="1"/>
  <c r="R8" i="1"/>
  <c r="R44" i="1"/>
  <c r="R52" i="1"/>
  <c r="P23" i="1"/>
  <c r="P7" i="1"/>
  <c r="R19" i="1"/>
  <c r="P3" i="1"/>
  <c r="C34" i="2"/>
  <c r="R24" i="1"/>
  <c r="R16" i="1"/>
  <c r="P36" i="1"/>
  <c r="P32" i="1"/>
  <c r="P28" i="1"/>
  <c r="P12" i="1"/>
  <c r="P8" i="1"/>
  <c r="R4" i="1"/>
  <c r="P40" i="1"/>
  <c r="P42" i="1"/>
  <c r="P44" i="1"/>
  <c r="P46" i="1"/>
  <c r="P48" i="1"/>
  <c r="P50" i="1"/>
  <c r="P52" i="1"/>
  <c r="R37" i="1"/>
  <c r="R17" i="1"/>
  <c r="R25" i="1"/>
</calcChain>
</file>

<file path=xl/sharedStrings.xml><?xml version="1.0" encoding="utf-8"?>
<sst xmlns="http://schemas.openxmlformats.org/spreadsheetml/2006/main" count="191" uniqueCount="128">
  <si>
    <t>Marseille</t>
  </si>
  <si>
    <t>Lyon</t>
  </si>
  <si>
    <t>Toulouse</t>
  </si>
  <si>
    <t>Nice</t>
  </si>
  <si>
    <t>Nantes</t>
  </si>
  <si>
    <t>Strasbourg</t>
  </si>
  <si>
    <t>Montpellier</t>
  </si>
  <si>
    <t>Bordeaux</t>
  </si>
  <si>
    <t>Rennes</t>
  </si>
  <si>
    <t>Le Havre</t>
  </si>
  <si>
    <t>Reims</t>
  </si>
  <si>
    <t>Lille</t>
  </si>
  <si>
    <t>Saint-Etienne</t>
  </si>
  <si>
    <t>Toulon</t>
  </si>
  <si>
    <t xml:space="preserve">Grenoble </t>
  </si>
  <si>
    <t>Angers</t>
  </si>
  <si>
    <t>Dijon</t>
  </si>
  <si>
    <t>Brest</t>
  </si>
  <si>
    <t>Le Mans</t>
  </si>
  <si>
    <t>Clermont-Ferrand</t>
  </si>
  <si>
    <t>Amiens</t>
  </si>
  <si>
    <t>Aix-en-Provence</t>
  </si>
  <si>
    <t>Limoges</t>
  </si>
  <si>
    <t>Nîmes</t>
  </si>
  <si>
    <t>Tours</t>
  </si>
  <si>
    <t>Villeurbanne</t>
  </si>
  <si>
    <t>Metz</t>
  </si>
  <si>
    <t>Besançon</t>
  </si>
  <si>
    <t>Perpignan</t>
  </si>
  <si>
    <t>Revenu moyen  50m2 - Location classique</t>
  </si>
  <si>
    <t>Annecy</t>
  </si>
  <si>
    <t>Rouen</t>
  </si>
  <si>
    <t>Paris</t>
  </si>
  <si>
    <t>Boulogne-Billancourt</t>
  </si>
  <si>
    <t>Orléans</t>
  </si>
  <si>
    <t>Saint-Denis</t>
  </si>
  <si>
    <t>Dynamisme démographique</t>
  </si>
  <si>
    <t>Source Airdna.com</t>
  </si>
  <si>
    <t>Médiane du niveau vie en 2016</t>
  </si>
  <si>
    <t>Part des ménages fiscaux imposés en 2016 (en %)</t>
  </si>
  <si>
    <t>Estimation prix m2 moyen ville (tous types de biens confondus)</t>
  </si>
  <si>
    <t>ITI*</t>
  </si>
  <si>
    <t>Source</t>
  </si>
  <si>
    <t>Commentaire</t>
  </si>
  <si>
    <t>INSEE</t>
  </si>
  <si>
    <t>Données calculées</t>
  </si>
  <si>
    <t>Meilleursagents.com</t>
  </si>
  <si>
    <t>Meilleursagents.com + Données internes</t>
  </si>
  <si>
    <t>Cette estimation date de Septembre 2019 et est une moyenne du prix au m2 de toute la commune.</t>
  </si>
  <si>
    <t>Le dynamisme démographique est la différence du nombre d'habitants entre 2011 et 2016.</t>
  </si>
  <si>
    <t>Exemple : Louer en location courte durée à Lyon permet de multiplier son rendement moyen par 2,4</t>
  </si>
  <si>
    <t xml:space="preserve">Loyer m2 moyen </t>
  </si>
  <si>
    <t>Rendement brut moyen pour un bien de 50m2 en location classique</t>
  </si>
  <si>
    <t>Comparaison entre location classique et location courte durée</t>
  </si>
  <si>
    <t>Location nue classique</t>
  </si>
  <si>
    <t>Prix/nuit moyen</t>
  </si>
  <si>
    <t>Tx occupation moyen annuel</t>
  </si>
  <si>
    <t>Revenu moyen pour un bien de 50m2</t>
  </si>
  <si>
    <t>L'Insee ne dispose pas de données complètes plus récentes que 2016 concernant le recensement de la population</t>
  </si>
  <si>
    <t>Informations générales</t>
  </si>
  <si>
    <t>Taux de violence*</t>
  </si>
  <si>
    <t>Le Figaro</t>
  </si>
  <si>
    <t>Le taux de violence est calculé en prenant le nombre de faits (vols violents, agressions, coups et blessures, etc) pour 1000 habitants. Il ne prend pas en compte certains fait de délinquance comme la délinquance financière, les violences crapuleuses, etc.</t>
  </si>
  <si>
    <t>Données Manquantes</t>
  </si>
  <si>
    <t>Nombre d'habitants en 2016 (intra-muros)</t>
  </si>
  <si>
    <t>Nombre d'habitants en 2011 (intra-muros)</t>
  </si>
  <si>
    <t>Rendement brut théorique* moyen pour un bien de 50m2 en location courte durée</t>
  </si>
  <si>
    <t>*Les résultats sont données dans l'hypothèse d'une réglementation basique (cad sans aucunes limitations). Il faut veiller à vérifier l'état de la réglementation dans chacune des villes pour s'assurer que les rendement théoriques correspondent à la réalité</t>
  </si>
  <si>
    <t>Location courte durée</t>
  </si>
  <si>
    <t>Ville du bien</t>
  </si>
  <si>
    <t>Nombre de m2</t>
  </si>
  <si>
    <t>Résultat</t>
  </si>
  <si>
    <t>Prix/m2 du bien</t>
  </si>
  <si>
    <t>Prix/m2 moyen de la ville</t>
  </si>
  <si>
    <t>Frais de notaire</t>
  </si>
  <si>
    <t>Rendement brut</t>
  </si>
  <si>
    <t>Taxe Foncière</t>
  </si>
  <si>
    <t>Frais de gestion annuelle</t>
  </si>
  <si>
    <t>Travaux</t>
  </si>
  <si>
    <t>Rendement net</t>
  </si>
  <si>
    <t>Comparer le prix au m2 de votre bien avec la moyenne de la ville</t>
  </si>
  <si>
    <t>Code couleur</t>
  </si>
  <si>
    <t>Cellule à renseigner</t>
  </si>
  <si>
    <t>Cellule de résultat</t>
  </si>
  <si>
    <t>Le prix au m2 est supérieur à la moyenne de la ville</t>
  </si>
  <si>
    <t>Le prix au m2 est inférieur à la moyenne de la ville</t>
  </si>
  <si>
    <t>Prix d'achat net vendeur</t>
  </si>
  <si>
    <t>En % du prix d'achat</t>
  </si>
  <si>
    <t>Frais d'acquisition</t>
  </si>
  <si>
    <t>Investissement global</t>
  </si>
  <si>
    <t>Recettes locatives</t>
  </si>
  <si>
    <t>Loyer brut (avec charges)</t>
  </si>
  <si>
    <t>Loyer/ m2</t>
  </si>
  <si>
    <t>Mois de vacance prévus</t>
  </si>
  <si>
    <t>Autres recettes annuelles</t>
  </si>
  <si>
    <t>Recettes locatives annuelles</t>
  </si>
  <si>
    <t xml:space="preserve"> Charges</t>
  </si>
  <si>
    <t>Assurance Loyer impayé annuelle</t>
  </si>
  <si>
    <t>Assurance PNO annuelle</t>
  </si>
  <si>
    <t>Réparations annuelles</t>
  </si>
  <si>
    <t>Charges annuelles (ttes les charges)</t>
  </si>
  <si>
    <t>Charges annuelles totales</t>
  </si>
  <si>
    <t>Résultats</t>
  </si>
  <si>
    <t>À remplir</t>
  </si>
  <si>
    <t>Argenteuil</t>
  </si>
  <si>
    <t>Mulhouse</t>
  </si>
  <si>
    <t>Montreuil</t>
  </si>
  <si>
    <t>Caen</t>
  </si>
  <si>
    <t>Nancy</t>
  </si>
  <si>
    <t>Tourcoing</t>
  </si>
  <si>
    <t>Roubaix</t>
  </si>
  <si>
    <t>Nanterre</t>
  </si>
  <si>
    <t>Vitry-sur-Seine</t>
  </si>
  <si>
    <t>Avignon</t>
  </si>
  <si>
    <t>Créteil</t>
  </si>
  <si>
    <t>Dunkerque</t>
  </si>
  <si>
    <t>Poitiers</t>
  </si>
  <si>
    <t>Aubervilliers</t>
  </si>
  <si>
    <t>Asnières-sur-Seine</t>
  </si>
  <si>
    <t>l'ITI : En octobre 2019 à Mulhouse, le nombre d'acheteurs est supérieur de 13% au nombre de biens à vendre.</t>
  </si>
  <si>
    <t>Le loyer au m2 a été estimé en prenant en compte le loyer du centre ville uniquement. Le but étant de pouvoir comparer la location classique avec la location courte durée qui est  majoritairement en centre ville</t>
  </si>
  <si>
    <t>Rendement de la location courte durée VS location classique</t>
  </si>
  <si>
    <t>informations générales</t>
  </si>
  <si>
    <t>NANTES</t>
  </si>
  <si>
    <t>Commentaires</t>
  </si>
  <si>
    <t>Airdna.com</t>
  </si>
  <si>
    <t>Données</t>
  </si>
  <si>
    <t>Indicateurs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</si>
</sst>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40C]"/>
    <numFmt numFmtId="166" formatCode="0.0%"/>
    <numFmt numFmtId="167" formatCode="#,##0.0\ &quot;mois&quot;;\-#,##0.0\ &quot;mois&quot;"/>
    <numFmt numFmtId="168" formatCode="#,##0.0\ [$€-40C]"/>
  </numFmts>
  <fonts count="17">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0"/>
      <name val="Calibri"/>
      <family val="2"/>
      <scheme val="minor"/>
    </font>
    <font>
      <sz val="12"/>
      <color rgb="FF006100"/>
      <name val="Calibri"/>
      <family val="2"/>
      <scheme val="minor"/>
    </font>
    <font>
      <sz val="12"/>
      <color rgb="FF9C0006"/>
      <name val="Calibri"/>
      <family val="2"/>
      <scheme val="minor"/>
    </font>
    <font>
      <b/>
      <sz val="12"/>
      <name val="Calibri (Corps)"/>
    </font>
    <font>
      <i/>
      <sz val="12"/>
      <color theme="1"/>
      <name val="Calibri"/>
      <scheme val="minor"/>
    </font>
    <font>
      <i/>
      <sz val="12"/>
      <color theme="2" tint="-0.499984740745262"/>
      <name val="Calibri"/>
      <scheme val="minor"/>
    </font>
    <font>
      <sz val="12"/>
      <color theme="2" tint="-0.499984740745262"/>
      <name val="Calibri"/>
      <scheme val="minor"/>
    </font>
    <font>
      <b/>
      <sz val="12"/>
      <color theme="2" tint="-0.499984740745262"/>
      <name val="Calibri"/>
      <scheme val="minor"/>
    </font>
    <font>
      <u/>
      <sz val="12"/>
      <color theme="10"/>
      <name val="Calibri"/>
      <family val="2"/>
      <scheme val="minor"/>
    </font>
    <font>
      <u/>
      <sz val="12"/>
      <color theme="11"/>
      <name val="Calibri"/>
      <family val="2"/>
      <scheme val="minor"/>
    </font>
    <font>
      <b/>
      <sz val="18"/>
      <color theme="0"/>
      <name val="Calibri"/>
      <family val="2"/>
      <scheme val="minor"/>
    </font>
    <font>
      <b/>
      <sz val="16"/>
      <color theme="1"/>
      <name val="Calibri"/>
      <scheme val="minor"/>
    </font>
    <font>
      <b/>
      <sz val="20"/>
      <color theme="1"/>
      <name val="Calibri"/>
      <scheme val="minor"/>
    </font>
  </fonts>
  <fills count="15">
    <fill>
      <patternFill patternType="none"/>
    </fill>
    <fill>
      <patternFill patternType="gray125"/>
    </fill>
    <fill>
      <patternFill patternType="solid">
        <fgColor rgb="FF0070C0"/>
        <bgColor indexed="64"/>
      </patternFill>
    </fill>
    <fill>
      <patternFill patternType="solid">
        <fgColor rgb="FF00B050"/>
        <bgColor indexed="64"/>
      </patternFill>
    </fill>
    <fill>
      <patternFill patternType="solid">
        <fgColor rgb="FFC00000"/>
        <bgColor indexed="64"/>
      </patternFill>
    </fill>
    <fill>
      <patternFill patternType="solid">
        <fgColor theme="5"/>
        <bgColor indexed="64"/>
      </patternFill>
    </fill>
    <fill>
      <patternFill patternType="solid">
        <fgColor rgb="FF7030A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theme="8" tint="0.59999389629810485"/>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rgb="FFBE1C18"/>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
    <xf numFmtId="0" fontId="0" fillId="0" borderId="0"/>
    <xf numFmtId="9" fontId="1" fillId="0" borderId="0" applyFont="0" applyFill="0" applyBorder="0" applyAlignment="0" applyProtection="0"/>
    <xf numFmtId="0" fontId="5" fillId="9" borderId="0" applyNumberFormat="0" applyBorder="0" applyAlignment="0" applyProtection="0"/>
    <xf numFmtId="0" fontId="6" fillId="10"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24">
    <xf numFmtId="0" fontId="0" fillId="0" borderId="0" xfId="0"/>
    <xf numFmtId="0" fontId="0" fillId="0" borderId="0" xfId="0" applyFill="1"/>
    <xf numFmtId="1" fontId="0" fillId="0" borderId="0" xfId="0" applyNumberFormat="1" applyFill="1"/>
    <xf numFmtId="2" fontId="0" fillId="0" borderId="0" xfId="0" applyNumberFormat="1" applyFill="1"/>
    <xf numFmtId="164" fontId="0" fillId="0" borderId="0" xfId="0" applyNumberFormat="1" applyFill="1"/>
    <xf numFmtId="0" fontId="0" fillId="0" borderId="0" xfId="0"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xf>
    <xf numFmtId="0" fontId="4" fillId="6" borderId="1" xfId="0" applyFont="1" applyFill="1" applyBorder="1" applyAlignment="1">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 xfId="0" applyNumberFormat="1" applyBorder="1" applyAlignment="1">
      <alignment horizontal="center" vertical="center"/>
    </xf>
    <xf numFmtId="164" fontId="0" fillId="0" borderId="1" xfId="0" applyNumberFormat="1" applyBorder="1"/>
    <xf numFmtId="0" fontId="0" fillId="0" borderId="1" xfId="0" applyBorder="1" applyAlignment="1">
      <alignment horizontal="center"/>
    </xf>
    <xf numFmtId="165" fontId="0" fillId="0" borderId="1" xfId="0" applyNumberFormat="1" applyBorder="1" applyAlignment="1">
      <alignment horizontal="center"/>
    </xf>
    <xf numFmtId="0" fontId="0" fillId="0" borderId="1" xfId="0" applyNumberFormat="1" applyBorder="1" applyAlignment="1">
      <alignment horizontal="center"/>
    </xf>
    <xf numFmtId="9" fontId="0" fillId="0" borderId="1" xfId="1" applyFont="1" applyBorder="1" applyAlignment="1">
      <alignment horizontal="center"/>
    </xf>
    <xf numFmtId="166" fontId="0" fillId="0" borderId="1" xfId="1" applyNumberFormat="1" applyFont="1" applyBorder="1" applyAlignment="1">
      <alignment horizontal="center"/>
    </xf>
    <xf numFmtId="166" fontId="0" fillId="0" borderId="1" xfId="1" applyNumberFormat="1" applyFont="1" applyFill="1" applyBorder="1" applyAlignment="1">
      <alignment horizontal="center"/>
    </xf>
    <xf numFmtId="164" fontId="3" fillId="0" borderId="1" xfId="0" applyNumberFormat="1" applyFont="1" applyBorder="1" applyAlignment="1">
      <alignment horizontal="center"/>
    </xf>
    <xf numFmtId="1"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Fill="1" applyBorder="1"/>
    <xf numFmtId="0" fontId="0" fillId="0" borderId="1" xfId="0" applyFill="1" applyBorder="1" applyAlignment="1">
      <alignment horizontal="center"/>
    </xf>
    <xf numFmtId="1" fontId="0" fillId="0" borderId="1" xfId="0" applyNumberFormat="1" applyFill="1" applyBorder="1" applyAlignment="1">
      <alignment horizontal="center"/>
    </xf>
    <xf numFmtId="2" fontId="0" fillId="0" borderId="1" xfId="0" applyNumberFormat="1" applyFill="1" applyBorder="1" applyAlignment="1">
      <alignment horizontal="center"/>
    </xf>
    <xf numFmtId="164" fontId="3" fillId="0" borderId="1" xfId="0" applyNumberFormat="1" applyFont="1" applyFill="1" applyBorder="1" applyAlignment="1">
      <alignment horizontal="center"/>
    </xf>
    <xf numFmtId="0" fontId="0" fillId="0" borderId="0" xfId="0" applyAlignment="1">
      <alignment horizontal="center"/>
    </xf>
    <xf numFmtId="0" fontId="6" fillId="10" borderId="0" xfId="3"/>
    <xf numFmtId="0" fontId="5" fillId="9" borderId="0" xfId="2"/>
    <xf numFmtId="0" fontId="2" fillId="0" borderId="0" xfId="0" applyFont="1" applyFill="1" applyAlignment="1">
      <alignment vertical="center"/>
    </xf>
    <xf numFmtId="165"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3" fillId="0" borderId="1" xfId="0" applyFont="1" applyBorder="1"/>
    <xf numFmtId="10" fontId="0" fillId="8" borderId="1" xfId="1" applyNumberFormat="1" applyFont="1" applyFill="1" applyBorder="1" applyAlignment="1">
      <alignment horizontal="center" vertical="center"/>
    </xf>
    <xf numFmtId="0" fontId="0" fillId="0" borderId="0" xfId="0" applyAlignment="1">
      <alignment horizontal="center" vertical="center" wrapText="1"/>
    </xf>
    <xf numFmtId="165" fontId="0" fillId="8" borderId="1" xfId="0" applyNumberFormat="1" applyFill="1" applyBorder="1" applyAlignment="1">
      <alignment horizontal="center" vertical="center"/>
    </xf>
    <xf numFmtId="165" fontId="0" fillId="0" borderId="1" xfId="0" applyNumberFormat="1" applyBorder="1" applyAlignment="1">
      <alignment horizontal="center" vertical="center"/>
    </xf>
    <xf numFmtId="9" fontId="0" fillId="0" borderId="1" xfId="1" applyFont="1" applyBorder="1" applyAlignment="1">
      <alignment horizontal="center" vertical="center"/>
    </xf>
    <xf numFmtId="0" fontId="8" fillId="0" borderId="1" xfId="0" applyFont="1" applyBorder="1"/>
    <xf numFmtId="10" fontId="8" fillId="8" borderId="1" xfId="1" applyNumberFormat="1" applyFont="1" applyFill="1" applyBorder="1" applyAlignment="1">
      <alignment horizontal="center" vertical="center"/>
    </xf>
    <xf numFmtId="0" fontId="0" fillId="0" borderId="0" xfId="0" applyBorder="1"/>
    <xf numFmtId="0" fontId="0" fillId="0" borderId="0" xfId="0" applyFill="1" applyBorder="1"/>
    <xf numFmtId="0" fontId="0" fillId="0" borderId="1" xfId="0" applyFont="1" applyBorder="1"/>
    <xf numFmtId="9" fontId="0" fillId="0" borderId="0" xfId="1" applyFont="1" applyBorder="1" applyAlignment="1">
      <alignment horizontal="center" vertical="center"/>
    </xf>
    <xf numFmtId="0" fontId="0" fillId="8" borderId="1" xfId="1" applyNumberFormat="1" applyFont="1" applyFill="1" applyBorder="1" applyAlignment="1">
      <alignment horizontal="center" vertical="center"/>
    </xf>
    <xf numFmtId="167" fontId="0" fillId="11" borderId="1" xfId="0" applyNumberFormat="1" applyFill="1" applyBorder="1" applyAlignment="1">
      <alignment horizontal="center" vertical="center"/>
    </xf>
    <xf numFmtId="0" fontId="0" fillId="0" borderId="0" xfId="1" applyNumberFormat="1" applyFont="1" applyFill="1" applyBorder="1" applyAlignment="1">
      <alignment horizontal="center" vertical="center"/>
    </xf>
    <xf numFmtId="0" fontId="0" fillId="0" borderId="0" xfId="0" applyFill="1" applyBorder="1" applyAlignment="1">
      <alignment horizontal="center" vertical="center"/>
    </xf>
    <xf numFmtId="0" fontId="2" fillId="14" borderId="0" xfId="0" applyFont="1" applyFill="1" applyAlignment="1">
      <alignment horizontal="center"/>
    </xf>
    <xf numFmtId="165" fontId="0" fillId="0" borderId="0" xfId="0" applyNumberFormat="1" applyFill="1" applyBorder="1" applyAlignment="1">
      <alignment horizontal="center" vertical="center"/>
    </xf>
    <xf numFmtId="165" fontId="3" fillId="8" borderId="1" xfId="0" applyNumberFormat="1" applyFont="1" applyFill="1" applyBorder="1" applyAlignment="1">
      <alignment horizontal="center" vertical="center"/>
    </xf>
    <xf numFmtId="0" fontId="3" fillId="0" borderId="1" xfId="0" applyFont="1" applyFill="1" applyBorder="1"/>
    <xf numFmtId="0" fontId="3" fillId="0" borderId="0" xfId="0" applyFont="1" applyBorder="1"/>
    <xf numFmtId="165" fontId="3" fillId="0" borderId="0" xfId="0" applyNumberFormat="1" applyFont="1" applyFill="1" applyBorder="1" applyAlignment="1">
      <alignment horizontal="center" vertical="center"/>
    </xf>
    <xf numFmtId="0" fontId="0" fillId="0" borderId="0" xfId="0" applyFont="1" applyFill="1"/>
    <xf numFmtId="165" fontId="0" fillId="0" borderId="0" xfId="0" applyNumberFormat="1" applyFill="1"/>
    <xf numFmtId="0" fontId="0" fillId="0" borderId="1" xfId="0" applyNumberFormat="1" applyFill="1" applyBorder="1" applyAlignment="1">
      <alignment horizontal="center"/>
    </xf>
    <xf numFmtId="9" fontId="0" fillId="0" borderId="1" xfId="1" applyFont="1" applyFill="1" applyBorder="1" applyAlignment="1">
      <alignment horizontal="center"/>
    </xf>
    <xf numFmtId="0" fontId="9" fillId="0" borderId="0" xfId="0" applyFont="1"/>
    <xf numFmtId="0" fontId="10" fillId="0" borderId="0" xfId="0" applyFont="1" applyFill="1" applyBorder="1"/>
    <xf numFmtId="0" fontId="10" fillId="0" borderId="0" xfId="0" applyFont="1"/>
    <xf numFmtId="0" fontId="11" fillId="0" borderId="0" xfId="0" applyFont="1" applyBorder="1"/>
    <xf numFmtId="165"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164" fontId="0" fillId="0" borderId="1" xfId="0" applyNumberFormat="1" applyFill="1" applyBorder="1"/>
    <xf numFmtId="0" fontId="0" fillId="0" borderId="5" xfId="0" applyNumberFormat="1" applyFill="1" applyBorder="1" applyAlignment="1">
      <alignment horizontal="center"/>
    </xf>
    <xf numFmtId="9" fontId="0" fillId="0" borderId="5" xfId="1" applyFont="1" applyFill="1" applyBorder="1" applyAlignment="1">
      <alignment horizontal="center"/>
    </xf>
    <xf numFmtId="165" fontId="0" fillId="0" borderId="5" xfId="0" applyNumberFormat="1" applyFill="1" applyBorder="1" applyAlignment="1">
      <alignment horizontal="center"/>
    </xf>
    <xf numFmtId="166" fontId="0" fillId="0" borderId="5" xfId="1" applyNumberFormat="1" applyFont="1" applyFill="1" applyBorder="1" applyAlignment="1">
      <alignment horizontal="center"/>
    </xf>
    <xf numFmtId="1" fontId="0" fillId="0" borderId="5" xfId="0" applyNumberFormat="1" applyFill="1" applyBorder="1" applyAlignment="1">
      <alignment horizontal="center"/>
    </xf>
    <xf numFmtId="0" fontId="0" fillId="0" borderId="1" xfId="0" applyFont="1" applyBorder="1" applyAlignment="1">
      <alignment horizontal="center" vertical="center"/>
    </xf>
    <xf numFmtId="0" fontId="0" fillId="0" borderId="1" xfId="0" applyFont="1" applyFill="1" applyBorder="1"/>
    <xf numFmtId="0" fontId="0" fillId="0" borderId="5" xfId="0" applyFont="1" applyFill="1" applyBorder="1"/>
    <xf numFmtId="0" fontId="0" fillId="7" borderId="1" xfId="0" applyFont="1" applyFill="1" applyBorder="1" applyAlignment="1">
      <alignment horizontal="center" vertical="center"/>
    </xf>
    <xf numFmtId="0" fontId="0" fillId="8" borderId="1" xfId="0" applyFont="1" applyFill="1" applyBorder="1" applyAlignment="1">
      <alignment horizontal="center" vertical="center"/>
    </xf>
    <xf numFmtId="0" fontId="0" fillId="0" borderId="0" xfId="0" applyFont="1"/>
    <xf numFmtId="168" fontId="0" fillId="0" borderId="1" xfId="0" applyNumberFormat="1" applyBorder="1" applyAlignment="1">
      <alignment horizontal="center"/>
    </xf>
    <xf numFmtId="10" fontId="0" fillId="0" borderId="1" xfId="0" applyNumberFormat="1" applyBorder="1" applyAlignment="1">
      <alignment horizontal="center" vertical="center"/>
    </xf>
    <xf numFmtId="0" fontId="0" fillId="0" borderId="1" xfId="0" applyFill="1" applyBorder="1" applyAlignment="1">
      <alignment horizontal="center" vertical="center"/>
    </xf>
    <xf numFmtId="165"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9" fontId="0" fillId="0" borderId="1" xfId="1" applyFont="1" applyFill="1" applyBorder="1" applyAlignment="1">
      <alignment horizontal="center" vertical="center"/>
    </xf>
    <xf numFmtId="1"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Alignment="1">
      <alignment wrapText="1"/>
    </xf>
    <xf numFmtId="0" fontId="3" fillId="7"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7" fillId="13" borderId="1"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3" xfId="0" applyFont="1" applyFill="1" applyBorder="1" applyAlignment="1">
      <alignment horizontal="center" vertical="center"/>
    </xf>
    <xf numFmtId="0" fontId="2" fillId="12"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8"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16" fillId="0" borderId="1" xfId="0" applyFont="1" applyFill="1" applyBorder="1" applyAlignment="1">
      <alignment horizontal="center"/>
    </xf>
    <xf numFmtId="0" fontId="4" fillId="5" borderId="1" xfId="0" applyFont="1" applyFill="1" applyBorder="1" applyAlignment="1">
      <alignment horizontal="center" vertical="center" textRotation="90"/>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14" fillId="3" borderId="1" xfId="0" applyFont="1" applyFill="1" applyBorder="1" applyAlignment="1">
      <alignment horizontal="center" vertical="center" textRotation="90"/>
    </xf>
    <xf numFmtId="0" fontId="4" fillId="4" borderId="1" xfId="0" applyFont="1" applyFill="1" applyBorder="1" applyAlignment="1">
      <alignment horizontal="center" vertical="center" textRotation="90"/>
    </xf>
  </cellXfs>
  <cellStyles count="14">
    <cellStyle name="Insatisfaisant" xfId="3" builtinId="27"/>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Normal" xfId="0" builtinId="0"/>
    <cellStyle name="Pourcentage" xfId="1" builtinId="5"/>
    <cellStyle name="Satisfaisant" xfId="2" builtinId="26"/>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Medium7"/>
  <colors>
    <mruColors>
      <color rgb="FFFF5645"/>
      <color rgb="FFBE1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1798688</xdr:colOff>
      <xdr:row>33</xdr:row>
      <xdr:rowOff>1</xdr:rowOff>
    </xdr:from>
    <xdr:to>
      <xdr:col>4</xdr:col>
      <xdr:colOff>16933</xdr:colOff>
      <xdr:row>34</xdr:row>
      <xdr:rowOff>0</xdr:rowOff>
    </xdr:to>
    <xdr:cxnSp macro="">
      <xdr:nvCxnSpPr>
        <xdr:cNvPr id="6" name="Connecteur droit avec flèche 5">
          <a:extLst>
            <a:ext uri="{FF2B5EF4-FFF2-40B4-BE49-F238E27FC236}">
              <a16:creationId xmlns:a16="http://schemas.microsoft.com/office/drawing/2014/main" id="{00000000-0008-0000-0000-000006000000}"/>
            </a:ext>
          </a:extLst>
        </xdr:cNvPr>
        <xdr:cNvCxnSpPr/>
      </xdr:nvCxnSpPr>
      <xdr:spPr>
        <a:xfrm flipV="1">
          <a:off x="4488100" y="6631585"/>
          <a:ext cx="350236" cy="20113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6350</xdr:colOff>
      <xdr:row>3</xdr:row>
      <xdr:rowOff>6350</xdr:rowOff>
    </xdr:from>
    <xdr:to>
      <xdr:col>5</xdr:col>
      <xdr:colOff>1358900</xdr:colOff>
      <xdr:row>9</xdr:row>
      <xdr:rowOff>177800</xdr:rowOff>
    </xdr:to>
    <xdr:pic>
      <xdr:nvPicPr>
        <xdr:cNvPr id="3" name="Image 2">
          <a:extLst>
            <a:ext uri="{FF2B5EF4-FFF2-40B4-BE49-F238E27FC236}">
              <a16:creationId xmlns:a16="http://schemas.microsoft.com/office/drawing/2014/main" id="{4A14A839-4D9E-49E3-822A-12CB711A18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57850" y="584200"/>
          <a:ext cx="1352550" cy="135255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zoomScaleNormal="120" zoomScalePageLayoutView="120" workbookViewId="0">
      <selection activeCell="C5" sqref="C5"/>
    </sheetView>
  </sheetViews>
  <sheetFormatPr baseColWidth="10" defaultRowHeight="15.5"/>
  <cols>
    <col min="1" max="1" width="4" customWidth="1"/>
    <col min="2" max="2" width="31.33203125" bestFit="1" customWidth="1"/>
    <col min="3" max="3" width="23.6640625" style="5" customWidth="1"/>
    <col min="4" max="4" width="4.33203125" customWidth="1"/>
    <col min="5" max="5" width="10.83203125" customWidth="1"/>
    <col min="6" max="6" width="41.5" customWidth="1"/>
    <col min="7" max="7" width="20.6640625" customWidth="1"/>
    <col min="8" max="8" width="25.83203125" customWidth="1"/>
  </cols>
  <sheetData>
    <row r="1" spans="1:8" ht="15" customHeight="1">
      <c r="D1" s="38"/>
      <c r="F1" s="101" t="s">
        <v>81</v>
      </c>
      <c r="G1" s="101"/>
    </row>
    <row r="2" spans="1:8" ht="15" customHeight="1">
      <c r="A2" s="57">
        <v>1</v>
      </c>
      <c r="B2" s="99" t="s">
        <v>88</v>
      </c>
      <c r="C2" s="100"/>
      <c r="F2" s="40"/>
      <c r="G2" s="13" t="s">
        <v>82</v>
      </c>
    </row>
    <row r="3" spans="1:8">
      <c r="B3" s="10" t="s">
        <v>86</v>
      </c>
      <c r="C3" s="39">
        <v>220000</v>
      </c>
      <c r="E3" s="67" t="s">
        <v>103</v>
      </c>
      <c r="F3" s="53"/>
      <c r="G3" s="13" t="s">
        <v>83</v>
      </c>
    </row>
    <row r="4" spans="1:8">
      <c r="B4" s="10" t="s">
        <v>74</v>
      </c>
      <c r="C4" s="39">
        <v>17000</v>
      </c>
      <c r="E4" s="67" t="s">
        <v>103</v>
      </c>
    </row>
    <row r="5" spans="1:8">
      <c r="B5" s="47" t="s">
        <v>87</v>
      </c>
      <c r="C5" s="48">
        <f>C4/C3</f>
        <v>7.7272727272727271E-2</v>
      </c>
      <c r="D5" s="49"/>
      <c r="E5" s="68"/>
      <c r="F5" s="50"/>
      <c r="G5" s="55"/>
      <c r="H5" s="56"/>
    </row>
    <row r="6" spans="1:8">
      <c r="B6" s="10" t="s">
        <v>78</v>
      </c>
      <c r="C6" s="39">
        <v>2000</v>
      </c>
      <c r="D6" s="49"/>
      <c r="E6" s="67" t="s">
        <v>103</v>
      </c>
      <c r="F6" s="50"/>
      <c r="G6" s="55"/>
      <c r="H6" s="56"/>
    </row>
    <row r="7" spans="1:8">
      <c r="B7" s="41" t="s">
        <v>89</v>
      </c>
      <c r="C7" s="59">
        <f>C3+C4+C6</f>
        <v>239000</v>
      </c>
      <c r="E7" s="69"/>
      <c r="G7" s="50"/>
      <c r="H7" s="56"/>
    </row>
    <row r="8" spans="1:8">
      <c r="B8" s="61"/>
      <c r="C8" s="62"/>
      <c r="E8" s="69"/>
      <c r="G8" s="50"/>
      <c r="H8" s="56"/>
    </row>
    <row r="9" spans="1:8">
      <c r="A9" s="57">
        <v>2</v>
      </c>
      <c r="B9" s="99" t="s">
        <v>59</v>
      </c>
      <c r="C9" s="100"/>
      <c r="E9" s="69"/>
      <c r="G9" s="50"/>
      <c r="H9" s="56"/>
    </row>
    <row r="10" spans="1:8">
      <c r="A10" s="49"/>
      <c r="B10" s="10" t="s">
        <v>69</v>
      </c>
      <c r="C10" s="40" t="s">
        <v>114</v>
      </c>
      <c r="E10" s="67" t="s">
        <v>103</v>
      </c>
      <c r="G10" s="50"/>
      <c r="H10" s="56"/>
    </row>
    <row r="11" spans="1:8">
      <c r="A11" s="49"/>
      <c r="B11" s="10" t="s">
        <v>70</v>
      </c>
      <c r="C11" s="40">
        <v>59</v>
      </c>
      <c r="E11" s="67" t="s">
        <v>103</v>
      </c>
      <c r="G11" s="50"/>
      <c r="H11" s="56"/>
    </row>
    <row r="12" spans="1:8">
      <c r="E12" s="69"/>
    </row>
    <row r="13" spans="1:8" ht="16" customHeight="1">
      <c r="A13" s="57">
        <v>3</v>
      </c>
      <c r="B13" s="99" t="s">
        <v>90</v>
      </c>
      <c r="C13" s="100"/>
      <c r="E13" s="69"/>
    </row>
    <row r="14" spans="1:8">
      <c r="B14" s="51" t="s">
        <v>91</v>
      </c>
      <c r="C14" s="39">
        <v>1430</v>
      </c>
      <c r="E14" s="67" t="s">
        <v>103</v>
      </c>
    </row>
    <row r="15" spans="1:8">
      <c r="B15" s="47" t="s">
        <v>92</v>
      </c>
      <c r="C15" s="44">
        <f>C14/C11</f>
        <v>24.237288135593221</v>
      </c>
      <c r="E15" s="69"/>
    </row>
    <row r="16" spans="1:8">
      <c r="B16" s="10" t="s">
        <v>93</v>
      </c>
      <c r="C16" s="54">
        <v>2</v>
      </c>
      <c r="E16" s="67" t="s">
        <v>103</v>
      </c>
    </row>
    <row r="17" spans="1:8">
      <c r="B17" s="10" t="s">
        <v>94</v>
      </c>
      <c r="C17" s="39">
        <v>0</v>
      </c>
      <c r="E17" s="67" t="s">
        <v>103</v>
      </c>
    </row>
    <row r="18" spans="1:8">
      <c r="B18" s="60" t="s">
        <v>95</v>
      </c>
      <c r="C18" s="59">
        <f>C14*(12-C16)</f>
        <v>14300</v>
      </c>
      <c r="E18" s="69"/>
    </row>
    <row r="19" spans="1:8">
      <c r="B19" s="50"/>
      <c r="C19" s="58"/>
      <c r="E19" s="69"/>
    </row>
    <row r="20" spans="1:8">
      <c r="A20" s="57">
        <v>4</v>
      </c>
      <c r="B20" s="98" t="s">
        <v>96</v>
      </c>
      <c r="C20" s="98"/>
      <c r="E20" s="69"/>
    </row>
    <row r="21" spans="1:8">
      <c r="B21" s="10" t="s">
        <v>100</v>
      </c>
      <c r="C21" s="39">
        <f>300*12</f>
        <v>3600</v>
      </c>
      <c r="E21" s="67" t="s">
        <v>103</v>
      </c>
      <c r="F21" s="62"/>
    </row>
    <row r="22" spans="1:8">
      <c r="B22" s="10" t="s">
        <v>76</v>
      </c>
      <c r="C22" s="39">
        <v>0</v>
      </c>
      <c r="E22" s="67" t="s">
        <v>103</v>
      </c>
      <c r="F22" s="62"/>
    </row>
    <row r="23" spans="1:8">
      <c r="B23" s="10" t="s">
        <v>77</v>
      </c>
      <c r="C23" s="39">
        <f>(C14*0.055)*12</f>
        <v>943.80000000000007</v>
      </c>
      <c r="E23" s="67" t="s">
        <v>103</v>
      </c>
      <c r="F23" s="62"/>
    </row>
    <row r="24" spans="1:8">
      <c r="B24" s="30" t="s">
        <v>98</v>
      </c>
      <c r="C24" s="39">
        <v>30</v>
      </c>
      <c r="E24" s="67" t="s">
        <v>103</v>
      </c>
      <c r="F24" s="62"/>
    </row>
    <row r="25" spans="1:8">
      <c r="B25" s="10" t="s">
        <v>97</v>
      </c>
      <c r="C25" s="39">
        <v>0</v>
      </c>
      <c r="E25" s="67" t="s">
        <v>103</v>
      </c>
      <c r="F25" s="62"/>
    </row>
    <row r="26" spans="1:8" ht="17" customHeight="1">
      <c r="B26" s="30" t="s">
        <v>99</v>
      </c>
      <c r="C26" s="39">
        <v>0</v>
      </c>
      <c r="E26" s="67" t="s">
        <v>103</v>
      </c>
      <c r="F26" s="62"/>
    </row>
    <row r="27" spans="1:8">
      <c r="B27" s="41" t="s">
        <v>101</v>
      </c>
      <c r="C27" s="59">
        <f>SUM(C21:C26)</f>
        <v>4573.8</v>
      </c>
      <c r="E27" s="70"/>
      <c r="F27" s="62"/>
    </row>
    <row r="28" spans="1:8">
      <c r="D28" s="49"/>
      <c r="E28" s="69"/>
      <c r="G28" s="49"/>
      <c r="H28" s="52"/>
    </row>
    <row r="29" spans="1:8" ht="16" customHeight="1">
      <c r="A29" s="57">
        <v>5</v>
      </c>
      <c r="B29" s="99" t="s">
        <v>80</v>
      </c>
      <c r="C29" s="100"/>
      <c r="E29" s="69"/>
    </row>
    <row r="30" spans="1:8" ht="16" customHeight="1">
      <c r="A30" s="35"/>
      <c r="B30" s="10" t="s">
        <v>69</v>
      </c>
      <c r="C30" s="40" t="str">
        <f>C10</f>
        <v>Créteil</v>
      </c>
      <c r="E30" s="67" t="s">
        <v>103</v>
      </c>
    </row>
    <row r="31" spans="1:8">
      <c r="A31" s="49"/>
      <c r="B31" s="10" t="s">
        <v>70</v>
      </c>
      <c r="C31" s="40">
        <f>C11</f>
        <v>59</v>
      </c>
      <c r="E31" s="67" t="s">
        <v>103</v>
      </c>
    </row>
    <row r="32" spans="1:8">
      <c r="A32" s="49"/>
      <c r="B32" s="10" t="s">
        <v>72</v>
      </c>
      <c r="C32" s="44">
        <f>C3/C31</f>
        <v>3728.8135593220341</v>
      </c>
    </row>
    <row r="33" spans="1:6" ht="31">
      <c r="A33" s="49"/>
      <c r="B33" s="10" t="s">
        <v>73</v>
      </c>
      <c r="C33" s="45">
        <f>VLOOKUP(C30,'Données complètes'!A3:R52,9,FALSE)</f>
        <v>3620</v>
      </c>
      <c r="E33" s="36"/>
      <c r="F33" s="43" t="s">
        <v>84</v>
      </c>
    </row>
    <row r="34" spans="1:6" ht="31">
      <c r="A34" s="49"/>
      <c r="B34" s="10" t="s">
        <v>71</v>
      </c>
      <c r="C34" s="46">
        <f>(C32-C33)/C33</f>
        <v>3.0058994287854711E-2</v>
      </c>
      <c r="E34" s="37"/>
      <c r="F34" s="43" t="s">
        <v>85</v>
      </c>
    </row>
    <row r="36" spans="1:6">
      <c r="A36" s="57">
        <v>6</v>
      </c>
      <c r="B36" s="98" t="s">
        <v>102</v>
      </c>
      <c r="C36" s="98"/>
    </row>
    <row r="37" spans="1:6">
      <c r="C37"/>
    </row>
    <row r="38" spans="1:6">
      <c r="B38" s="41" t="s">
        <v>75</v>
      </c>
      <c r="C38" s="42">
        <f>(C14*12-C16)/(C3+C4)</f>
        <v>7.2396624472573834E-2</v>
      </c>
    </row>
    <row r="39" spans="1:6">
      <c r="C39"/>
    </row>
    <row r="40" spans="1:6">
      <c r="B40" s="41" t="s">
        <v>79</v>
      </c>
      <c r="C40" s="42">
        <f>C27/(C3+C4+C6)</f>
        <v>1.9137238493723851E-2</v>
      </c>
    </row>
    <row r="42" spans="1:6">
      <c r="D42" s="49"/>
      <c r="E42" s="49"/>
    </row>
    <row r="43" spans="1:6">
      <c r="B43" s="49"/>
      <c r="D43" s="49"/>
      <c r="E43" s="49"/>
    </row>
    <row r="44" spans="1:6">
      <c r="B44" s="49"/>
      <c r="D44" s="49"/>
      <c r="E44" s="49"/>
    </row>
    <row r="45" spans="1:6">
      <c r="B45" s="49"/>
      <c r="D45" s="49"/>
      <c r="E45" s="49"/>
    </row>
    <row r="46" spans="1:6">
      <c r="B46" s="49"/>
    </row>
    <row r="47" spans="1:6">
      <c r="B47" s="49"/>
    </row>
  </sheetData>
  <mergeCells count="7">
    <mergeCell ref="B36:C36"/>
    <mergeCell ref="B29:C29"/>
    <mergeCell ref="F1:G1"/>
    <mergeCell ref="B2:C2"/>
    <mergeCell ref="B13:C13"/>
    <mergeCell ref="B9:C9"/>
    <mergeCell ref="B20:C20"/>
  </mergeCells>
  <conditionalFormatting sqref="H28 C34">
    <cfRule type="cellIs" dxfId="1" priority="1" operator="lessThan">
      <formula>0</formula>
    </cfRule>
    <cfRule type="cellIs" dxfId="0" priority="2" operator="greaterThan">
      <formula>0</formula>
    </cfRule>
  </conditionalFormatting>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'Données complètes'!$A$3:$A$51</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workbookViewId="0">
      <pane xSplit="1" topLeftCell="I1" activePane="topRight" state="frozen"/>
      <selection activeCell="A21" sqref="A21"/>
      <selection pane="topRight" activeCell="K56" sqref="K56"/>
    </sheetView>
  </sheetViews>
  <sheetFormatPr baseColWidth="10" defaultRowHeight="15.5"/>
  <cols>
    <col min="1" max="1" width="21.1640625" style="84" customWidth="1"/>
    <col min="2" max="2" width="27.6640625" customWidth="1"/>
    <col min="3" max="3" width="26.83203125" customWidth="1"/>
    <col min="4" max="4" width="26.6640625" customWidth="1"/>
    <col min="5" max="5" width="29.83203125" customWidth="1"/>
    <col min="6" max="6" width="30.83203125" customWidth="1"/>
    <col min="7" max="7" width="44.5" customWidth="1"/>
    <col min="8" max="8" width="30.83203125" customWidth="1"/>
    <col min="9" max="9" width="32.33203125" customWidth="1"/>
    <col min="10" max="10" width="25" customWidth="1"/>
    <col min="11" max="12" width="29.6640625" customWidth="1"/>
    <col min="13" max="13" width="19.83203125" customWidth="1"/>
    <col min="14" max="14" width="17.83203125" customWidth="1"/>
    <col min="15" max="15" width="32.6640625" customWidth="1"/>
    <col min="16" max="16" width="53.1640625" customWidth="1"/>
    <col min="17" max="17" width="3.33203125" customWidth="1"/>
    <col min="18" max="18" width="72.5" customWidth="1"/>
    <col min="19" max="19" width="11" customWidth="1"/>
    <col min="20" max="20" width="10.83203125" customWidth="1"/>
    <col min="21" max="21" width="11" customWidth="1"/>
  </cols>
  <sheetData>
    <row r="1" spans="1:18" ht="23" customHeight="1">
      <c r="A1" s="51"/>
      <c r="B1" s="108" t="s">
        <v>59</v>
      </c>
      <c r="C1" s="109"/>
      <c r="D1" s="109"/>
      <c r="E1" s="109"/>
      <c r="F1" s="109"/>
      <c r="G1" s="109"/>
      <c r="H1" s="110"/>
      <c r="I1" s="105" t="s">
        <v>54</v>
      </c>
      <c r="J1" s="106"/>
      <c r="K1" s="106"/>
      <c r="L1" s="107"/>
      <c r="M1" s="102" t="s">
        <v>68</v>
      </c>
      <c r="N1" s="103"/>
      <c r="O1" s="103"/>
      <c r="P1" s="104"/>
      <c r="Q1" s="11"/>
      <c r="R1" s="12" t="s">
        <v>53</v>
      </c>
    </row>
    <row r="2" spans="1:18" s="5" customFormat="1" ht="45" customHeight="1">
      <c r="A2" s="79"/>
      <c r="B2" s="17" t="s">
        <v>64</v>
      </c>
      <c r="C2" s="17" t="s">
        <v>65</v>
      </c>
      <c r="D2" s="14" t="s">
        <v>36</v>
      </c>
      <c r="E2" s="15" t="s">
        <v>39</v>
      </c>
      <c r="F2" s="16" t="s">
        <v>38</v>
      </c>
      <c r="G2" s="16" t="s">
        <v>60</v>
      </c>
      <c r="H2" s="15" t="s">
        <v>41</v>
      </c>
      <c r="I2" s="15" t="s">
        <v>40</v>
      </c>
      <c r="J2" s="14" t="s">
        <v>51</v>
      </c>
      <c r="K2" s="17" t="s">
        <v>29</v>
      </c>
      <c r="L2" s="17" t="s">
        <v>52</v>
      </c>
      <c r="M2" s="14" t="s">
        <v>55</v>
      </c>
      <c r="N2" s="17" t="s">
        <v>56</v>
      </c>
      <c r="O2" s="14" t="s">
        <v>57</v>
      </c>
      <c r="P2" s="17" t="s">
        <v>66</v>
      </c>
      <c r="Q2" s="18"/>
      <c r="R2" s="17" t="s">
        <v>121</v>
      </c>
    </row>
    <row r="3" spans="1:18" ht="17" customHeight="1">
      <c r="A3" s="51" t="s">
        <v>32</v>
      </c>
      <c r="B3" s="19">
        <v>2190327</v>
      </c>
      <c r="C3" s="19">
        <v>2249975</v>
      </c>
      <c r="D3" s="20">
        <f t="shared" ref="D3:D34" si="0">((B3-C3)/C3)*100</f>
        <v>-2.6510516783519815</v>
      </c>
      <c r="E3" s="21">
        <v>69</v>
      </c>
      <c r="F3" s="22">
        <v>26808</v>
      </c>
      <c r="G3" s="23">
        <v>10.58</v>
      </c>
      <c r="H3" s="24">
        <v>0.26</v>
      </c>
      <c r="I3" s="22">
        <v>10115</v>
      </c>
      <c r="J3" s="85">
        <v>32.5</v>
      </c>
      <c r="K3" s="22">
        <f t="shared" ref="K3:K34" si="1">J3*50</f>
        <v>1625</v>
      </c>
      <c r="L3" s="25">
        <f t="shared" ref="L3:L34" si="2">(K3*12)/((I3*50)+((I3*50)*0.08))</f>
        <v>3.5700554731696602E-2</v>
      </c>
      <c r="M3" s="21">
        <v>115</v>
      </c>
      <c r="N3" s="21">
        <v>0.89</v>
      </c>
      <c r="O3" s="22">
        <f t="shared" ref="O3:O34" si="3">((N3*365)*M3)/12</f>
        <v>3113.1458333333335</v>
      </c>
      <c r="P3" s="25">
        <f t="shared" ref="P3:P34" si="4">(O3*12)/((I3*50)+((I3*50)*0.08))</f>
        <v>6.8394481975796853E-2</v>
      </c>
      <c r="Q3" s="26"/>
      <c r="R3" s="27">
        <f t="shared" ref="R3:R34" si="5">O3/K3</f>
        <v>1.9157820512820514</v>
      </c>
    </row>
    <row r="4" spans="1:18">
      <c r="A4" s="51" t="s">
        <v>0</v>
      </c>
      <c r="B4" s="19">
        <v>862211</v>
      </c>
      <c r="C4" s="19">
        <v>850636</v>
      </c>
      <c r="D4" s="20">
        <f t="shared" si="0"/>
        <v>1.3607465472893223</v>
      </c>
      <c r="E4" s="21">
        <v>47</v>
      </c>
      <c r="F4" s="22">
        <v>18248</v>
      </c>
      <c r="G4" s="23">
        <v>12.67</v>
      </c>
      <c r="H4" s="24">
        <v>0.16</v>
      </c>
      <c r="I4" s="22">
        <v>2724</v>
      </c>
      <c r="J4" s="85">
        <v>13.3</v>
      </c>
      <c r="K4" s="22">
        <f t="shared" si="1"/>
        <v>665</v>
      </c>
      <c r="L4" s="25">
        <f t="shared" si="2"/>
        <v>5.4250285527818569E-2</v>
      </c>
      <c r="M4" s="28">
        <v>65</v>
      </c>
      <c r="N4" s="29">
        <v>0.74</v>
      </c>
      <c r="O4" s="22">
        <f t="shared" si="3"/>
        <v>1463.0416666666667</v>
      </c>
      <c r="P4" s="25">
        <f t="shared" si="4"/>
        <v>0.11935402730189808</v>
      </c>
      <c r="Q4" s="26"/>
      <c r="R4" s="27">
        <f t="shared" si="5"/>
        <v>2.2000626566416042</v>
      </c>
    </row>
    <row r="5" spans="1:18">
      <c r="A5" s="51" t="s">
        <v>1</v>
      </c>
      <c r="B5" s="19">
        <v>515695</v>
      </c>
      <c r="C5" s="19">
        <v>491268</v>
      </c>
      <c r="D5" s="20">
        <f t="shared" si="0"/>
        <v>4.9722351140314451</v>
      </c>
      <c r="E5" s="21">
        <v>60</v>
      </c>
      <c r="F5" s="22">
        <v>22806</v>
      </c>
      <c r="G5" s="23">
        <v>8.2799999999999994</v>
      </c>
      <c r="H5" s="24">
        <v>0.2</v>
      </c>
      <c r="I5" s="22">
        <v>4485</v>
      </c>
      <c r="J5" s="85">
        <v>14</v>
      </c>
      <c r="K5" s="22">
        <f t="shared" si="1"/>
        <v>700</v>
      </c>
      <c r="L5" s="25">
        <f t="shared" si="2"/>
        <v>3.4683512944382509E-2</v>
      </c>
      <c r="M5" s="28">
        <v>72</v>
      </c>
      <c r="N5" s="29">
        <v>0.77</v>
      </c>
      <c r="O5" s="22">
        <f t="shared" si="3"/>
        <v>1686.3000000000002</v>
      </c>
      <c r="P5" s="25">
        <f t="shared" si="4"/>
        <v>8.3552582683017476E-2</v>
      </c>
      <c r="Q5" s="26"/>
      <c r="R5" s="27">
        <f t="shared" si="5"/>
        <v>2.4090000000000003</v>
      </c>
    </row>
    <row r="6" spans="1:18" s="1" customFormat="1">
      <c r="A6" s="51" t="s">
        <v>2</v>
      </c>
      <c r="B6" s="19">
        <v>475438</v>
      </c>
      <c r="C6" s="19">
        <v>447340</v>
      </c>
      <c r="D6" s="20">
        <f t="shared" si="0"/>
        <v>6.2811284481602367</v>
      </c>
      <c r="E6" s="21">
        <v>53</v>
      </c>
      <c r="F6" s="22">
        <v>20430</v>
      </c>
      <c r="G6" s="23">
        <v>8.59</v>
      </c>
      <c r="H6" s="24">
        <v>0.27</v>
      </c>
      <c r="I6" s="22">
        <v>3086</v>
      </c>
      <c r="J6" s="85">
        <v>12.9</v>
      </c>
      <c r="K6" s="22">
        <f t="shared" si="1"/>
        <v>645</v>
      </c>
      <c r="L6" s="25">
        <f t="shared" si="2"/>
        <v>4.6446316699071073E-2</v>
      </c>
      <c r="M6" s="28">
        <v>54</v>
      </c>
      <c r="N6" s="29">
        <v>0.75</v>
      </c>
      <c r="O6" s="22">
        <f t="shared" si="3"/>
        <v>1231.875</v>
      </c>
      <c r="P6" s="25">
        <f t="shared" si="4"/>
        <v>8.8707064160725865E-2</v>
      </c>
      <c r="Q6" s="26"/>
      <c r="R6" s="27">
        <f t="shared" si="5"/>
        <v>1.9098837209302326</v>
      </c>
    </row>
    <row r="7" spans="1:18" s="1" customFormat="1">
      <c r="A7" s="51" t="s">
        <v>3</v>
      </c>
      <c r="B7" s="19">
        <v>342637</v>
      </c>
      <c r="C7" s="19">
        <v>344064</v>
      </c>
      <c r="D7" s="20">
        <f t="shared" si="0"/>
        <v>-0.41474841889880948</v>
      </c>
      <c r="E7" s="21">
        <v>51</v>
      </c>
      <c r="F7" s="22">
        <v>19533</v>
      </c>
      <c r="G7" s="23">
        <v>11.17</v>
      </c>
      <c r="H7" s="24">
        <v>0.06</v>
      </c>
      <c r="I7" s="22">
        <v>4158</v>
      </c>
      <c r="J7" s="85">
        <v>17.5</v>
      </c>
      <c r="K7" s="22">
        <f t="shared" si="1"/>
        <v>875</v>
      </c>
      <c r="L7" s="25">
        <f t="shared" si="2"/>
        <v>4.6763935652824544E-2</v>
      </c>
      <c r="M7" s="28">
        <v>87</v>
      </c>
      <c r="N7" s="29">
        <v>0.74</v>
      </c>
      <c r="O7" s="22">
        <f t="shared" si="3"/>
        <v>1958.2250000000001</v>
      </c>
      <c r="P7" s="25">
        <f t="shared" si="4"/>
        <v>0.10465635187857411</v>
      </c>
      <c r="Q7" s="26"/>
      <c r="R7" s="27">
        <f t="shared" si="5"/>
        <v>2.2379714285714289</v>
      </c>
    </row>
    <row r="8" spans="1:18" s="1" customFormat="1" ht="17" customHeight="1">
      <c r="A8" s="80" t="s">
        <v>4</v>
      </c>
      <c r="B8" s="72">
        <v>306694</v>
      </c>
      <c r="C8" s="72">
        <v>287845</v>
      </c>
      <c r="D8" s="73">
        <f t="shared" si="0"/>
        <v>6.5483159339227717</v>
      </c>
      <c r="E8" s="31">
        <v>54</v>
      </c>
      <c r="F8" s="71">
        <v>21513</v>
      </c>
      <c r="G8" s="65">
        <v>5.6</v>
      </c>
      <c r="H8" s="66">
        <v>0.23</v>
      </c>
      <c r="I8" s="71">
        <v>3262</v>
      </c>
      <c r="J8" s="85">
        <v>12.6</v>
      </c>
      <c r="K8" s="71">
        <f t="shared" si="1"/>
        <v>630</v>
      </c>
      <c r="L8" s="26">
        <f t="shared" si="2"/>
        <v>4.2918454935622317E-2</v>
      </c>
      <c r="M8" s="32">
        <v>56</v>
      </c>
      <c r="N8" s="33">
        <v>0.81</v>
      </c>
      <c r="O8" s="71">
        <f t="shared" si="3"/>
        <v>1379.7</v>
      </c>
      <c r="P8" s="26">
        <f t="shared" si="4"/>
        <v>9.3991416309012879E-2</v>
      </c>
      <c r="Q8" s="26"/>
      <c r="R8" s="34">
        <f t="shared" si="5"/>
        <v>2.19</v>
      </c>
    </row>
    <row r="9" spans="1:18" s="1" customFormat="1">
      <c r="A9" s="51" t="s">
        <v>6</v>
      </c>
      <c r="B9" s="19">
        <v>281613</v>
      </c>
      <c r="C9" s="19">
        <v>264538</v>
      </c>
      <c r="D9" s="20">
        <f t="shared" si="0"/>
        <v>6.4546492375386526</v>
      </c>
      <c r="E9" s="21">
        <v>46</v>
      </c>
      <c r="F9" s="22">
        <v>17814</v>
      </c>
      <c r="G9" s="23">
        <v>7.74</v>
      </c>
      <c r="H9" s="24">
        <v>0.22</v>
      </c>
      <c r="I9" s="22">
        <v>2888</v>
      </c>
      <c r="J9" s="85">
        <v>14</v>
      </c>
      <c r="K9" s="22">
        <f t="shared" si="1"/>
        <v>700</v>
      </c>
      <c r="L9" s="25">
        <f t="shared" si="2"/>
        <v>5.3862726992920898E-2</v>
      </c>
      <c r="M9" s="28">
        <v>57</v>
      </c>
      <c r="N9" s="29">
        <v>0.77</v>
      </c>
      <c r="O9" s="22">
        <f t="shared" si="3"/>
        <v>1334.9875</v>
      </c>
      <c r="P9" s="25">
        <f t="shared" si="4"/>
        <v>0.10272295321637426</v>
      </c>
      <c r="Q9" s="26"/>
      <c r="R9" s="27">
        <f t="shared" si="5"/>
        <v>1.907125</v>
      </c>
    </row>
    <row r="10" spans="1:18" s="1" customFormat="1">
      <c r="A10" s="51" t="s">
        <v>5</v>
      </c>
      <c r="B10" s="19">
        <v>279284</v>
      </c>
      <c r="C10" s="19">
        <v>272222</v>
      </c>
      <c r="D10" s="20">
        <f t="shared" si="0"/>
        <v>2.5942061993519996</v>
      </c>
      <c r="E10" s="21">
        <v>48</v>
      </c>
      <c r="F10" s="22">
        <v>18270</v>
      </c>
      <c r="G10" s="23">
        <v>7.21</v>
      </c>
      <c r="H10" s="24">
        <v>0.26</v>
      </c>
      <c r="I10" s="22">
        <v>2886</v>
      </c>
      <c r="J10" s="85">
        <v>13</v>
      </c>
      <c r="K10" s="22">
        <f t="shared" si="1"/>
        <v>650</v>
      </c>
      <c r="L10" s="25">
        <f t="shared" si="2"/>
        <v>5.0050050050050053E-2</v>
      </c>
      <c r="M10" s="28">
        <v>75</v>
      </c>
      <c r="N10" s="29">
        <v>0.69</v>
      </c>
      <c r="O10" s="22">
        <f t="shared" si="3"/>
        <v>1574.0625</v>
      </c>
      <c r="P10" s="25">
        <f t="shared" si="4"/>
        <v>0.1212029337029337</v>
      </c>
      <c r="Q10" s="26"/>
      <c r="R10" s="27">
        <f t="shared" si="5"/>
        <v>2.4216346153846153</v>
      </c>
    </row>
    <row r="11" spans="1:18" s="1" customFormat="1">
      <c r="A11" s="51" t="s">
        <v>7</v>
      </c>
      <c r="B11" s="19">
        <v>252040</v>
      </c>
      <c r="C11" s="19">
        <v>239399</v>
      </c>
      <c r="D11" s="20">
        <f t="shared" si="0"/>
        <v>5.2803060998583948</v>
      </c>
      <c r="E11" s="21">
        <v>55</v>
      </c>
      <c r="F11" s="22">
        <v>21752</v>
      </c>
      <c r="G11" s="23">
        <v>6.98</v>
      </c>
      <c r="H11" s="24">
        <v>0.11</v>
      </c>
      <c r="I11" s="22">
        <v>4475</v>
      </c>
      <c r="J11" s="85">
        <v>14.8</v>
      </c>
      <c r="K11" s="22">
        <f t="shared" si="1"/>
        <v>740</v>
      </c>
      <c r="L11" s="25">
        <f t="shared" si="2"/>
        <v>3.6747361887026694E-2</v>
      </c>
      <c r="M11" s="28">
        <v>80</v>
      </c>
      <c r="N11" s="29">
        <v>0.81</v>
      </c>
      <c r="O11" s="22">
        <f t="shared" si="3"/>
        <v>1971.0000000000002</v>
      </c>
      <c r="P11" s="25">
        <f t="shared" si="4"/>
        <v>9.787709497206705E-2</v>
      </c>
      <c r="Q11" s="26"/>
      <c r="R11" s="27">
        <f t="shared" si="5"/>
        <v>2.663513513513514</v>
      </c>
    </row>
    <row r="12" spans="1:18" s="1" customFormat="1">
      <c r="A12" s="51" t="s">
        <v>11</v>
      </c>
      <c r="B12" s="19">
        <v>232440</v>
      </c>
      <c r="C12" s="19">
        <v>227533</v>
      </c>
      <c r="D12" s="20">
        <f t="shared" si="0"/>
        <v>2.1566102499417665</v>
      </c>
      <c r="E12" s="21">
        <v>47</v>
      </c>
      <c r="F12" s="22">
        <v>18424</v>
      </c>
      <c r="G12" s="23">
        <v>9.58</v>
      </c>
      <c r="H12" s="24">
        <v>0.37</v>
      </c>
      <c r="I12" s="22">
        <v>2692</v>
      </c>
      <c r="J12" s="85">
        <v>15</v>
      </c>
      <c r="K12" s="22">
        <f t="shared" si="1"/>
        <v>750</v>
      </c>
      <c r="L12" s="25">
        <f t="shared" si="2"/>
        <v>6.1911837543338288E-2</v>
      </c>
      <c r="M12" s="28">
        <v>65</v>
      </c>
      <c r="N12" s="29">
        <v>0.71</v>
      </c>
      <c r="O12" s="22">
        <f t="shared" si="3"/>
        <v>1403.7291666666667</v>
      </c>
      <c r="P12" s="25">
        <f t="shared" si="4"/>
        <v>0.11587660282868306</v>
      </c>
      <c r="Q12" s="26"/>
      <c r="R12" s="27">
        <f t="shared" si="5"/>
        <v>1.8716388888888891</v>
      </c>
    </row>
    <row r="13" spans="1:18" s="1" customFormat="1">
      <c r="A13" s="51" t="s">
        <v>8</v>
      </c>
      <c r="B13" s="19">
        <v>216268</v>
      </c>
      <c r="C13" s="19">
        <v>208033</v>
      </c>
      <c r="D13" s="20">
        <f t="shared" si="0"/>
        <v>3.9585065830901831</v>
      </c>
      <c r="E13" s="21">
        <v>52</v>
      </c>
      <c r="F13" s="22">
        <v>20488</v>
      </c>
      <c r="G13" s="23">
        <v>5.03</v>
      </c>
      <c r="H13" s="24">
        <v>0.18</v>
      </c>
      <c r="I13" s="22">
        <v>3013</v>
      </c>
      <c r="J13" s="85">
        <v>12.6</v>
      </c>
      <c r="K13" s="22">
        <f t="shared" si="1"/>
        <v>630</v>
      </c>
      <c r="L13" s="25">
        <f t="shared" si="2"/>
        <v>4.6465316959840693E-2</v>
      </c>
      <c r="M13" s="28">
        <v>57</v>
      </c>
      <c r="N13" s="29">
        <v>0.82</v>
      </c>
      <c r="O13" s="22">
        <f t="shared" si="3"/>
        <v>1421.675</v>
      </c>
      <c r="P13" s="25">
        <f t="shared" si="4"/>
        <v>0.10485488807758969</v>
      </c>
      <c r="Q13" s="26"/>
      <c r="R13" s="27">
        <f t="shared" si="5"/>
        <v>2.2566269841269841</v>
      </c>
    </row>
    <row r="14" spans="1:18" s="1" customFormat="1">
      <c r="A14" s="51" t="s">
        <v>10</v>
      </c>
      <c r="B14" s="19">
        <v>183113</v>
      </c>
      <c r="C14" s="19">
        <v>180752</v>
      </c>
      <c r="D14" s="20">
        <f t="shared" si="0"/>
        <v>1.3062096131716385</v>
      </c>
      <c r="E14" s="21">
        <v>47</v>
      </c>
      <c r="F14" s="22">
        <v>18380</v>
      </c>
      <c r="G14" s="23">
        <v>7.02</v>
      </c>
      <c r="H14" s="24">
        <v>0.12</v>
      </c>
      <c r="I14" s="22">
        <v>2009</v>
      </c>
      <c r="J14" s="85">
        <v>10.7</v>
      </c>
      <c r="K14" s="22">
        <f t="shared" si="1"/>
        <v>535</v>
      </c>
      <c r="L14" s="25">
        <f t="shared" si="2"/>
        <v>5.9178142801836184E-2</v>
      </c>
      <c r="M14" s="28">
        <v>61</v>
      </c>
      <c r="N14" s="29">
        <v>0.7</v>
      </c>
      <c r="O14" s="22">
        <f t="shared" si="3"/>
        <v>1298.7916666666665</v>
      </c>
      <c r="P14" s="25">
        <f t="shared" si="4"/>
        <v>0.14366369854174729</v>
      </c>
      <c r="Q14" s="26"/>
      <c r="R14" s="27">
        <f t="shared" si="5"/>
        <v>2.4276479750778814</v>
      </c>
    </row>
    <row r="15" spans="1:18" s="1" customFormat="1">
      <c r="A15" s="51" t="s">
        <v>12</v>
      </c>
      <c r="B15" s="19">
        <v>171924</v>
      </c>
      <c r="C15" s="19">
        <v>170049</v>
      </c>
      <c r="D15" s="20">
        <f t="shared" si="0"/>
        <v>1.1026233615016847</v>
      </c>
      <c r="E15" s="21">
        <v>42</v>
      </c>
      <c r="F15" s="22">
        <v>17765</v>
      </c>
      <c r="G15" s="23">
        <v>3.92</v>
      </c>
      <c r="H15" s="24">
        <v>7.0000000000000007E-2</v>
      </c>
      <c r="I15" s="22">
        <v>1070</v>
      </c>
      <c r="J15" s="85">
        <v>7.8</v>
      </c>
      <c r="K15" s="22">
        <f t="shared" si="1"/>
        <v>390</v>
      </c>
      <c r="L15" s="25">
        <f t="shared" si="2"/>
        <v>8.0996884735202487E-2</v>
      </c>
      <c r="M15" s="28">
        <v>42</v>
      </c>
      <c r="N15" s="29">
        <v>0.65</v>
      </c>
      <c r="O15" s="22">
        <f t="shared" si="3"/>
        <v>830.375</v>
      </c>
      <c r="P15" s="25">
        <f t="shared" si="4"/>
        <v>0.17245586708203531</v>
      </c>
      <c r="Q15" s="26"/>
      <c r="R15" s="27">
        <f t="shared" si="5"/>
        <v>2.1291666666666669</v>
      </c>
    </row>
    <row r="16" spans="1:18" s="1" customFormat="1">
      <c r="A16" s="80" t="s">
        <v>9</v>
      </c>
      <c r="B16" s="72">
        <v>170352</v>
      </c>
      <c r="C16" s="72">
        <v>174156</v>
      </c>
      <c r="D16" s="73">
        <f t="shared" si="0"/>
        <v>-2.1842486046992353</v>
      </c>
      <c r="E16" s="31">
        <v>46</v>
      </c>
      <c r="F16" s="71">
        <v>18507</v>
      </c>
      <c r="G16" s="65">
        <v>7.54</v>
      </c>
      <c r="H16" s="66">
        <v>0.12</v>
      </c>
      <c r="I16" s="71">
        <v>1724</v>
      </c>
      <c r="J16" s="85">
        <v>10.199999999999999</v>
      </c>
      <c r="K16" s="71">
        <f t="shared" si="1"/>
        <v>509.99999999999994</v>
      </c>
      <c r="L16" s="26">
        <f t="shared" si="2"/>
        <v>6.573859242072698E-2</v>
      </c>
      <c r="M16" s="32">
        <v>52</v>
      </c>
      <c r="N16" s="33">
        <v>0.71</v>
      </c>
      <c r="O16" s="71">
        <f t="shared" si="3"/>
        <v>1122.9833333333333</v>
      </c>
      <c r="P16" s="26">
        <f t="shared" si="4"/>
        <v>0.14475165420641059</v>
      </c>
      <c r="Q16" s="26"/>
      <c r="R16" s="34">
        <f t="shared" si="5"/>
        <v>2.2019281045751637</v>
      </c>
    </row>
    <row r="17" spans="1:18" s="1" customFormat="1">
      <c r="A17" s="80" t="s">
        <v>13</v>
      </c>
      <c r="B17" s="72">
        <v>169634</v>
      </c>
      <c r="C17" s="72">
        <v>163974</v>
      </c>
      <c r="D17" s="73">
        <f t="shared" si="0"/>
        <v>3.4517667435081174</v>
      </c>
      <c r="E17" s="31">
        <v>46</v>
      </c>
      <c r="F17" s="71">
        <v>19063</v>
      </c>
      <c r="G17" s="65">
        <v>6.56</v>
      </c>
      <c r="H17" s="66">
        <v>0.11</v>
      </c>
      <c r="I17" s="71">
        <v>2568</v>
      </c>
      <c r="J17" s="85">
        <v>12</v>
      </c>
      <c r="K17" s="71">
        <f t="shared" si="1"/>
        <v>600</v>
      </c>
      <c r="L17" s="26">
        <f t="shared" si="2"/>
        <v>5.1921079958463137E-2</v>
      </c>
      <c r="M17" s="32">
        <v>62</v>
      </c>
      <c r="N17" s="33">
        <v>0.67</v>
      </c>
      <c r="O17" s="71">
        <f t="shared" si="3"/>
        <v>1263.5083333333334</v>
      </c>
      <c r="P17" s="26">
        <f t="shared" si="4"/>
        <v>0.1093378620053075</v>
      </c>
      <c r="Q17" s="26"/>
      <c r="R17" s="34">
        <f t="shared" si="5"/>
        <v>2.1058472222222222</v>
      </c>
    </row>
    <row r="18" spans="1:18">
      <c r="A18" s="51" t="s">
        <v>14</v>
      </c>
      <c r="B18" s="19">
        <v>158180</v>
      </c>
      <c r="C18" s="19">
        <v>157424</v>
      </c>
      <c r="D18" s="20">
        <f t="shared" si="0"/>
        <v>0.48023173086695797</v>
      </c>
      <c r="E18" s="21">
        <v>53</v>
      </c>
      <c r="F18" s="22">
        <v>20168</v>
      </c>
      <c r="G18" s="23">
        <v>6.56</v>
      </c>
      <c r="H18" s="24">
        <v>0.14000000000000001</v>
      </c>
      <c r="I18" s="22">
        <v>2264</v>
      </c>
      <c r="J18" s="85">
        <v>12.3</v>
      </c>
      <c r="K18" s="22">
        <f t="shared" si="1"/>
        <v>615</v>
      </c>
      <c r="L18" s="25">
        <f t="shared" si="2"/>
        <v>6.0365135453474675E-2</v>
      </c>
      <c r="M18" s="28">
        <v>47</v>
      </c>
      <c r="N18" s="29">
        <v>0.74</v>
      </c>
      <c r="O18" s="22">
        <f t="shared" si="3"/>
        <v>1057.8916666666667</v>
      </c>
      <c r="P18" s="25">
        <f t="shared" si="4"/>
        <v>0.10383703049339092</v>
      </c>
      <c r="Q18" s="26"/>
      <c r="R18" s="27">
        <f t="shared" si="5"/>
        <v>1.7201490514905149</v>
      </c>
    </row>
    <row r="19" spans="1:18">
      <c r="A19" s="80" t="s">
        <v>16</v>
      </c>
      <c r="B19" s="72">
        <v>155090</v>
      </c>
      <c r="C19" s="72">
        <v>151672</v>
      </c>
      <c r="D19" s="73">
        <f t="shared" si="0"/>
        <v>2.2535471280130808</v>
      </c>
      <c r="E19" s="31">
        <v>56</v>
      </c>
      <c r="F19" s="71">
        <v>20922</v>
      </c>
      <c r="G19" s="65">
        <v>3.92</v>
      </c>
      <c r="H19" s="66">
        <v>0.1</v>
      </c>
      <c r="I19" s="71">
        <v>2026</v>
      </c>
      <c r="J19" s="85">
        <v>11.6</v>
      </c>
      <c r="K19" s="71">
        <f t="shared" si="1"/>
        <v>580</v>
      </c>
      <c r="L19" s="26">
        <f t="shared" si="2"/>
        <v>6.3617418010310414E-2</v>
      </c>
      <c r="M19" s="32">
        <v>56</v>
      </c>
      <c r="N19" s="33">
        <v>0.72</v>
      </c>
      <c r="O19" s="71">
        <f t="shared" si="3"/>
        <v>1226.4000000000001</v>
      </c>
      <c r="P19" s="26">
        <f t="shared" si="4"/>
        <v>0.13451793353076671</v>
      </c>
      <c r="Q19" s="26"/>
      <c r="R19" s="34">
        <f t="shared" si="5"/>
        <v>2.11448275862069</v>
      </c>
    </row>
    <row r="20" spans="1:18">
      <c r="A20" s="51" t="s">
        <v>15</v>
      </c>
      <c r="B20" s="19">
        <v>151229</v>
      </c>
      <c r="C20" s="19">
        <v>148803</v>
      </c>
      <c r="D20" s="20">
        <f t="shared" si="0"/>
        <v>1.6303434742579115</v>
      </c>
      <c r="E20" s="21">
        <v>47</v>
      </c>
      <c r="F20" s="22">
        <v>19354</v>
      </c>
      <c r="G20" s="23">
        <v>3.45</v>
      </c>
      <c r="H20" s="24">
        <v>0.17</v>
      </c>
      <c r="I20" s="22">
        <v>2033</v>
      </c>
      <c r="J20" s="85">
        <v>10.8</v>
      </c>
      <c r="K20" s="22">
        <f t="shared" si="1"/>
        <v>540</v>
      </c>
      <c r="L20" s="25">
        <f t="shared" si="2"/>
        <v>5.9026069847515988E-2</v>
      </c>
      <c r="M20" s="28">
        <v>51</v>
      </c>
      <c r="N20" s="29">
        <v>0.81</v>
      </c>
      <c r="O20" s="22">
        <f t="shared" si="3"/>
        <v>1256.5125</v>
      </c>
      <c r="P20" s="25">
        <f t="shared" si="4"/>
        <v>0.13734628627643877</v>
      </c>
      <c r="Q20" s="25"/>
      <c r="R20" s="27">
        <f t="shared" si="5"/>
        <v>2.3268750000000002</v>
      </c>
    </row>
    <row r="21" spans="1:18" ht="17" customHeight="1">
      <c r="A21" s="80" t="s">
        <v>23</v>
      </c>
      <c r="B21" s="19">
        <v>151001</v>
      </c>
      <c r="C21" s="19">
        <v>144940</v>
      </c>
      <c r="D21" s="20">
        <f t="shared" si="0"/>
        <v>4.1817303711880776</v>
      </c>
      <c r="E21" s="21">
        <v>41</v>
      </c>
      <c r="F21" s="22">
        <v>17140</v>
      </c>
      <c r="G21" s="23">
        <v>11.78</v>
      </c>
      <c r="H21" s="24">
        <v>0.08</v>
      </c>
      <c r="I21" s="22">
        <v>1920</v>
      </c>
      <c r="J21" s="85">
        <v>10.199999999999999</v>
      </c>
      <c r="K21" s="22">
        <f t="shared" si="1"/>
        <v>509.99999999999994</v>
      </c>
      <c r="L21" s="25">
        <f t="shared" si="2"/>
        <v>5.9027777777777769E-2</v>
      </c>
      <c r="M21" s="32">
        <v>67</v>
      </c>
      <c r="N21" s="33">
        <v>0.61</v>
      </c>
      <c r="O21" s="22">
        <f t="shared" si="3"/>
        <v>1243.1291666666668</v>
      </c>
      <c r="P21" s="25">
        <f t="shared" si="4"/>
        <v>0.14388069058641978</v>
      </c>
      <c r="Q21" s="25"/>
      <c r="R21" s="34">
        <f t="shared" si="5"/>
        <v>2.4375081699346413</v>
      </c>
    </row>
    <row r="22" spans="1:18">
      <c r="A22" s="80" t="s">
        <v>25</v>
      </c>
      <c r="B22" s="19">
        <v>149019</v>
      </c>
      <c r="C22" s="19">
        <v>145034</v>
      </c>
      <c r="D22" s="20">
        <f t="shared" si="0"/>
        <v>2.7476315898341079</v>
      </c>
      <c r="E22" s="21">
        <v>52</v>
      </c>
      <c r="F22" s="22">
        <v>19481</v>
      </c>
      <c r="G22" s="23" t="s">
        <v>63</v>
      </c>
      <c r="H22" s="24">
        <v>0.16</v>
      </c>
      <c r="I22" s="22">
        <v>3257</v>
      </c>
      <c r="J22" s="85">
        <v>13.4</v>
      </c>
      <c r="K22" s="22">
        <f t="shared" si="1"/>
        <v>670</v>
      </c>
      <c r="L22" s="25">
        <f t="shared" si="2"/>
        <v>4.571350595299014E-2</v>
      </c>
      <c r="M22" s="32">
        <v>53</v>
      </c>
      <c r="N22" s="33">
        <v>0.75</v>
      </c>
      <c r="O22" s="22">
        <f t="shared" si="3"/>
        <v>1209.0625</v>
      </c>
      <c r="P22" s="25">
        <f t="shared" si="4"/>
        <v>8.2493262375055443E-2</v>
      </c>
      <c r="Q22" s="25"/>
      <c r="R22" s="34">
        <f t="shared" si="5"/>
        <v>1.804570895522388</v>
      </c>
    </row>
    <row r="23" spans="1:18">
      <c r="A23" s="51" t="s">
        <v>21</v>
      </c>
      <c r="B23" s="19">
        <v>143006</v>
      </c>
      <c r="C23" s="19">
        <v>140684</v>
      </c>
      <c r="D23" s="20">
        <f t="shared" si="0"/>
        <v>1.6505075204003299</v>
      </c>
      <c r="E23" s="21">
        <v>35</v>
      </c>
      <c r="F23" s="22">
        <v>16317</v>
      </c>
      <c r="G23" s="23">
        <v>7.37</v>
      </c>
      <c r="H23" s="24">
        <v>0.1</v>
      </c>
      <c r="I23" s="22">
        <v>4320</v>
      </c>
      <c r="J23" s="85">
        <v>16.8</v>
      </c>
      <c r="K23" s="22">
        <f t="shared" si="1"/>
        <v>840</v>
      </c>
      <c r="L23" s="25">
        <f t="shared" si="2"/>
        <v>4.3209876543209874E-2</v>
      </c>
      <c r="M23" s="28">
        <v>79</v>
      </c>
      <c r="N23" s="29">
        <v>0.68</v>
      </c>
      <c r="O23" s="22">
        <f t="shared" si="3"/>
        <v>1633.9833333333336</v>
      </c>
      <c r="P23" s="25">
        <f t="shared" si="4"/>
        <v>8.4052640603566542E-2</v>
      </c>
      <c r="Q23" s="25"/>
      <c r="R23" s="27">
        <f t="shared" si="5"/>
        <v>1.9452182539682543</v>
      </c>
    </row>
    <row r="24" spans="1:18">
      <c r="A24" s="80" t="s">
        <v>18</v>
      </c>
      <c r="B24" s="72">
        <v>142991</v>
      </c>
      <c r="C24" s="72">
        <v>143240</v>
      </c>
      <c r="D24" s="73">
        <f t="shared" si="0"/>
        <v>-0.17383412454621613</v>
      </c>
      <c r="E24" s="31">
        <v>60</v>
      </c>
      <c r="F24" s="71">
        <v>23297</v>
      </c>
      <c r="G24" s="65">
        <v>4.63</v>
      </c>
      <c r="H24" s="66">
        <v>0.13</v>
      </c>
      <c r="I24" s="71">
        <v>1478</v>
      </c>
      <c r="J24" s="85">
        <v>8.6999999999999993</v>
      </c>
      <c r="K24" s="71">
        <f t="shared" si="1"/>
        <v>434.99999999999994</v>
      </c>
      <c r="L24" s="26">
        <f t="shared" si="2"/>
        <v>6.5403698691926013E-2</v>
      </c>
      <c r="M24" s="32">
        <v>65</v>
      </c>
      <c r="N24" s="33">
        <v>0.56000000000000005</v>
      </c>
      <c r="O24" s="71">
        <f t="shared" si="3"/>
        <v>1107.1666666666667</v>
      </c>
      <c r="P24" s="26">
        <f t="shared" si="4"/>
        <v>0.16646619555956499</v>
      </c>
      <c r="Q24" s="26"/>
      <c r="R24" s="34">
        <f t="shared" si="5"/>
        <v>2.5452107279693492</v>
      </c>
    </row>
    <row r="25" spans="1:18">
      <c r="A25" s="80" t="s">
        <v>19</v>
      </c>
      <c r="B25" s="72">
        <v>142686</v>
      </c>
      <c r="C25" s="72">
        <v>140957</v>
      </c>
      <c r="D25" s="73">
        <f t="shared" si="0"/>
        <v>1.2266152088934923</v>
      </c>
      <c r="E25" s="31">
        <v>49</v>
      </c>
      <c r="F25" s="71">
        <v>19547</v>
      </c>
      <c r="G25" s="65">
        <v>5.38</v>
      </c>
      <c r="H25" s="66">
        <v>0.1</v>
      </c>
      <c r="I25" s="71">
        <v>1797</v>
      </c>
      <c r="J25" s="85">
        <v>10.8</v>
      </c>
      <c r="K25" s="71">
        <f t="shared" si="1"/>
        <v>540</v>
      </c>
      <c r="L25" s="26">
        <f t="shared" si="2"/>
        <v>6.6777963272120197E-2</v>
      </c>
      <c r="M25" s="32">
        <v>50</v>
      </c>
      <c r="N25" s="33">
        <v>0.77</v>
      </c>
      <c r="O25" s="71">
        <f t="shared" si="3"/>
        <v>1171.0416666666667</v>
      </c>
      <c r="P25" s="26">
        <f t="shared" si="4"/>
        <v>0.14481440260516498</v>
      </c>
      <c r="Q25" s="26"/>
      <c r="R25" s="34">
        <f t="shared" si="5"/>
        <v>2.1685956790123457</v>
      </c>
    </row>
    <row r="26" spans="1:18" s="1" customFormat="1">
      <c r="A26" s="80" t="s">
        <v>17</v>
      </c>
      <c r="B26" s="72">
        <v>139342</v>
      </c>
      <c r="C26" s="72">
        <v>140547</v>
      </c>
      <c r="D26" s="73">
        <f t="shared" si="0"/>
        <v>-0.8573644403651447</v>
      </c>
      <c r="E26" s="31">
        <v>48</v>
      </c>
      <c r="F26" s="71">
        <v>18923</v>
      </c>
      <c r="G26" s="65">
        <v>6.82</v>
      </c>
      <c r="H26" s="66">
        <v>0.1</v>
      </c>
      <c r="I26" s="71">
        <v>1481</v>
      </c>
      <c r="J26" s="85">
        <v>9.1600790513834003</v>
      </c>
      <c r="K26" s="71">
        <f t="shared" si="1"/>
        <v>458.00395256917</v>
      </c>
      <c r="L26" s="26">
        <f t="shared" si="2"/>
        <v>6.8722927836922493E-2</v>
      </c>
      <c r="M26" s="32">
        <v>48</v>
      </c>
      <c r="N26" s="33">
        <v>0.8</v>
      </c>
      <c r="O26" s="71">
        <f t="shared" si="3"/>
        <v>1168</v>
      </c>
      <c r="P26" s="26">
        <f t="shared" si="4"/>
        <v>0.17525695851151624</v>
      </c>
      <c r="Q26" s="26"/>
      <c r="R26" s="34">
        <f t="shared" si="5"/>
        <v>2.5501963322545844</v>
      </c>
    </row>
    <row r="27" spans="1:18" s="1" customFormat="1">
      <c r="A27" s="80" t="s">
        <v>24</v>
      </c>
      <c r="B27" s="19">
        <v>136565</v>
      </c>
      <c r="C27" s="19">
        <v>134633</v>
      </c>
      <c r="D27" s="20">
        <f t="shared" si="0"/>
        <v>1.4350122184011349</v>
      </c>
      <c r="E27" s="21">
        <v>46</v>
      </c>
      <c r="F27" s="22">
        <v>19317</v>
      </c>
      <c r="G27" s="23">
        <v>5.18</v>
      </c>
      <c r="H27" s="24">
        <v>0.13</v>
      </c>
      <c r="I27" s="22">
        <v>2435</v>
      </c>
      <c r="J27" s="85">
        <v>8.8092885375494099</v>
      </c>
      <c r="K27" s="22">
        <f t="shared" si="1"/>
        <v>440.46442687747049</v>
      </c>
      <c r="L27" s="25">
        <f t="shared" si="2"/>
        <v>4.0197529261005747E-2</v>
      </c>
      <c r="M27" s="32">
        <v>55</v>
      </c>
      <c r="N27" s="33">
        <v>0.74</v>
      </c>
      <c r="O27" s="22">
        <f t="shared" si="3"/>
        <v>1237.9583333333335</v>
      </c>
      <c r="P27" s="25">
        <f t="shared" si="4"/>
        <v>0.11297817324511371</v>
      </c>
      <c r="Q27" s="25"/>
      <c r="R27" s="34">
        <f t="shared" si="5"/>
        <v>2.8105750607590201</v>
      </c>
    </row>
    <row r="28" spans="1:18" s="1" customFormat="1">
      <c r="A28" s="80" t="s">
        <v>20</v>
      </c>
      <c r="B28" s="72">
        <v>133755</v>
      </c>
      <c r="C28" s="72">
        <v>133327</v>
      </c>
      <c r="D28" s="73">
        <f t="shared" si="0"/>
        <v>0.32101524822429067</v>
      </c>
      <c r="E28" s="31">
        <v>48</v>
      </c>
      <c r="F28" s="71">
        <v>19116</v>
      </c>
      <c r="G28" s="65">
        <v>7.95</v>
      </c>
      <c r="H28" s="66">
        <v>0.12</v>
      </c>
      <c r="I28" s="71">
        <v>2022</v>
      </c>
      <c r="J28" s="85">
        <v>8.4584980237154195</v>
      </c>
      <c r="K28" s="71">
        <f t="shared" si="1"/>
        <v>422.92490118577098</v>
      </c>
      <c r="L28" s="26">
        <f t="shared" si="2"/>
        <v>4.6480371599711065E-2</v>
      </c>
      <c r="M28" s="32">
        <v>54</v>
      </c>
      <c r="N28" s="33">
        <v>0.73</v>
      </c>
      <c r="O28" s="71">
        <f t="shared" si="3"/>
        <v>1199.0249999999999</v>
      </c>
      <c r="P28" s="26">
        <f t="shared" si="4"/>
        <v>0.13177546983184965</v>
      </c>
      <c r="Q28" s="26"/>
      <c r="R28" s="34">
        <f t="shared" si="5"/>
        <v>2.835077803738316</v>
      </c>
    </row>
    <row r="29" spans="1:18" s="1" customFormat="1">
      <c r="A29" s="80" t="s">
        <v>22</v>
      </c>
      <c r="B29" s="19">
        <v>132660</v>
      </c>
      <c r="C29" s="19">
        <v>137758</v>
      </c>
      <c r="D29" s="20">
        <f t="shared" si="0"/>
        <v>-3.7006925187647908</v>
      </c>
      <c r="E29" s="21">
        <v>45</v>
      </c>
      <c r="F29" s="22">
        <v>17798</v>
      </c>
      <c r="G29" s="23">
        <v>3.96</v>
      </c>
      <c r="H29" s="24">
        <v>0.1</v>
      </c>
      <c r="I29" s="22">
        <v>1336</v>
      </c>
      <c r="J29" s="85">
        <v>8.1077075098814309</v>
      </c>
      <c r="K29" s="22">
        <f t="shared" si="1"/>
        <v>405.38537549407152</v>
      </c>
      <c r="L29" s="25">
        <f t="shared" si="2"/>
        <v>6.7429370507995925E-2</v>
      </c>
      <c r="M29" s="32">
        <v>41</v>
      </c>
      <c r="N29" s="33">
        <v>0.73</v>
      </c>
      <c r="O29" s="22">
        <f t="shared" si="3"/>
        <v>910.37083333333328</v>
      </c>
      <c r="P29" s="25">
        <f t="shared" si="4"/>
        <v>0.15142562098026169</v>
      </c>
      <c r="Q29" s="25"/>
      <c r="R29" s="34">
        <f t="shared" si="5"/>
        <v>2.2456923420678425</v>
      </c>
    </row>
    <row r="30" spans="1:18" s="1" customFormat="1">
      <c r="A30" s="80" t="s">
        <v>30</v>
      </c>
      <c r="B30" s="19">
        <v>126419</v>
      </c>
      <c r="C30" s="19">
        <v>119426</v>
      </c>
      <c r="D30" s="20">
        <f t="shared" si="0"/>
        <v>5.8555088506690334</v>
      </c>
      <c r="E30" s="21">
        <v>47</v>
      </c>
      <c r="F30" s="22">
        <v>18839</v>
      </c>
      <c r="G30" s="23">
        <v>5.82</v>
      </c>
      <c r="H30" s="24">
        <v>0.02</v>
      </c>
      <c r="I30" s="22">
        <v>4189</v>
      </c>
      <c r="J30" s="85">
        <v>7.7569169960474396</v>
      </c>
      <c r="K30" s="22">
        <f t="shared" si="1"/>
        <v>387.84584980237196</v>
      </c>
      <c r="L30" s="25">
        <f t="shared" si="2"/>
        <v>2.0574830895858039E-2</v>
      </c>
      <c r="M30" s="32">
        <v>92</v>
      </c>
      <c r="N30" s="33">
        <v>0.74</v>
      </c>
      <c r="O30" s="22">
        <f t="shared" si="3"/>
        <v>2070.7666666666669</v>
      </c>
      <c r="P30" s="25">
        <f t="shared" si="4"/>
        <v>0.10985208173081176</v>
      </c>
      <c r="Q30" s="25"/>
      <c r="R30" s="34">
        <f t="shared" si="5"/>
        <v>5.3391487048832218</v>
      </c>
    </row>
    <row r="31" spans="1:18" s="1" customFormat="1">
      <c r="A31" s="80" t="s">
        <v>28</v>
      </c>
      <c r="B31" s="72">
        <v>121875</v>
      </c>
      <c r="C31" s="72">
        <v>118238</v>
      </c>
      <c r="D31" s="73">
        <f t="shared" si="0"/>
        <v>3.0759992557384259</v>
      </c>
      <c r="E31" s="31">
        <v>61</v>
      </c>
      <c r="F31" s="71">
        <v>23770</v>
      </c>
      <c r="G31" s="65">
        <v>9.7200000000000006</v>
      </c>
      <c r="H31" s="66">
        <v>0.03</v>
      </c>
      <c r="I31" s="71">
        <v>1447</v>
      </c>
      <c r="J31" s="85">
        <v>7.4061264822134403</v>
      </c>
      <c r="K31" s="71">
        <f t="shared" si="1"/>
        <v>370.30632411067199</v>
      </c>
      <c r="L31" s="26">
        <f t="shared" si="2"/>
        <v>5.6869588283908777E-2</v>
      </c>
      <c r="M31" s="32">
        <v>55</v>
      </c>
      <c r="N31" s="33">
        <v>0.65</v>
      </c>
      <c r="O31" s="71">
        <f t="shared" si="3"/>
        <v>1087.3958333333333</v>
      </c>
      <c r="P31" s="26">
        <f t="shared" si="4"/>
        <v>0.16699621183035143</v>
      </c>
      <c r="Q31" s="26"/>
      <c r="R31" s="34">
        <f t="shared" si="5"/>
        <v>2.9364765399154984</v>
      </c>
    </row>
    <row r="32" spans="1:18" s="1" customFormat="1">
      <c r="A32" s="80" t="s">
        <v>33</v>
      </c>
      <c r="B32" s="19">
        <v>119645</v>
      </c>
      <c r="C32" s="19">
        <v>116220</v>
      </c>
      <c r="D32" s="20">
        <f t="shared" si="0"/>
        <v>2.946997074513853</v>
      </c>
      <c r="E32" s="21">
        <v>37</v>
      </c>
      <c r="F32" s="22">
        <v>16129</v>
      </c>
      <c r="G32" s="23">
        <v>5.85</v>
      </c>
      <c r="H32" s="24">
        <v>0.28000000000000003</v>
      </c>
      <c r="I32" s="22">
        <v>8472</v>
      </c>
      <c r="J32" s="85">
        <v>7.0553359683794197</v>
      </c>
      <c r="K32" s="22">
        <f t="shared" si="1"/>
        <v>352.76679841897101</v>
      </c>
      <c r="L32" s="25">
        <f t="shared" si="2"/>
        <v>9.2531423360342827E-3</v>
      </c>
      <c r="M32" s="32">
        <v>85</v>
      </c>
      <c r="N32" s="33">
        <v>0.8</v>
      </c>
      <c r="O32" s="22">
        <f t="shared" si="3"/>
        <v>2068.3333333333335</v>
      </c>
      <c r="P32" s="25">
        <f t="shared" si="4"/>
        <v>5.425278914419613E-2</v>
      </c>
      <c r="Q32" s="25"/>
      <c r="R32" s="34">
        <f t="shared" si="5"/>
        <v>5.8631746031746257</v>
      </c>
    </row>
    <row r="33" spans="1:18" s="1" customFormat="1">
      <c r="A33" s="80" t="s">
        <v>26</v>
      </c>
      <c r="B33" s="72">
        <v>117890</v>
      </c>
      <c r="C33" s="72">
        <v>119962</v>
      </c>
      <c r="D33" s="73">
        <f t="shared" si="0"/>
        <v>-1.7272136176455879</v>
      </c>
      <c r="E33" s="31">
        <v>76</v>
      </c>
      <c r="F33" s="71">
        <v>31777</v>
      </c>
      <c r="G33" s="65">
        <v>6.17</v>
      </c>
      <c r="H33" s="66">
        <v>0.13</v>
      </c>
      <c r="I33" s="71">
        <v>1780</v>
      </c>
      <c r="J33" s="85">
        <v>6.7045454545454204</v>
      </c>
      <c r="K33" s="71">
        <f t="shared" si="1"/>
        <v>335.22727272727104</v>
      </c>
      <c r="L33" s="26">
        <f t="shared" si="2"/>
        <v>4.1851095221881532E-2</v>
      </c>
      <c r="M33" s="32">
        <v>59</v>
      </c>
      <c r="N33" s="33">
        <v>0.69</v>
      </c>
      <c r="O33" s="71">
        <f t="shared" si="3"/>
        <v>1238.2625</v>
      </c>
      <c r="P33" s="26">
        <f t="shared" si="4"/>
        <v>0.15458957553058678</v>
      </c>
      <c r="Q33" s="26"/>
      <c r="R33" s="34">
        <f t="shared" si="5"/>
        <v>3.6938000000000186</v>
      </c>
    </row>
    <row r="34" spans="1:18">
      <c r="A34" s="80" t="s">
        <v>27</v>
      </c>
      <c r="B34" s="19">
        <v>116466</v>
      </c>
      <c r="C34" s="19">
        <v>115879</v>
      </c>
      <c r="D34" s="20">
        <f t="shared" si="0"/>
        <v>0.50656288024577367</v>
      </c>
      <c r="E34" s="21">
        <v>46</v>
      </c>
      <c r="F34" s="22">
        <v>19056</v>
      </c>
      <c r="G34" s="23">
        <v>5.63</v>
      </c>
      <c r="H34" s="24">
        <v>0.11</v>
      </c>
      <c r="I34" s="22">
        <v>1843</v>
      </c>
      <c r="J34" s="85">
        <v>6.3537549407114202</v>
      </c>
      <c r="K34" s="22">
        <f t="shared" si="1"/>
        <v>317.68774703557102</v>
      </c>
      <c r="L34" s="25">
        <f t="shared" si="2"/>
        <v>3.8305630558337377E-2</v>
      </c>
      <c r="M34" s="32">
        <v>46</v>
      </c>
      <c r="N34" s="33">
        <v>0.76</v>
      </c>
      <c r="O34" s="22">
        <f t="shared" si="3"/>
        <v>1063.3666666666666</v>
      </c>
      <c r="P34" s="25">
        <f t="shared" si="4"/>
        <v>0.1282168766704849</v>
      </c>
      <c r="Q34" s="25"/>
      <c r="R34" s="34">
        <f t="shared" si="5"/>
        <v>3.3472070502851436</v>
      </c>
    </row>
    <row r="35" spans="1:18">
      <c r="A35" s="80" t="s">
        <v>34</v>
      </c>
      <c r="B35" s="19">
        <v>114782</v>
      </c>
      <c r="C35" s="19">
        <v>114185</v>
      </c>
      <c r="D35" s="20">
        <f t="shared" ref="D35:D52" si="6">((B35-C35)/C35)*100</f>
        <v>0.52283574900380958</v>
      </c>
      <c r="E35" s="21">
        <v>48</v>
      </c>
      <c r="F35" s="22">
        <v>18955</v>
      </c>
      <c r="G35" s="23">
        <v>6.12</v>
      </c>
      <c r="H35" s="24">
        <v>0.12</v>
      </c>
      <c r="I35" s="22">
        <v>2010</v>
      </c>
      <c r="J35" s="85">
        <v>6.0029644268775204</v>
      </c>
      <c r="K35" s="22">
        <f t="shared" ref="K35:K52" si="7">J35*50</f>
        <v>300.148221343876</v>
      </c>
      <c r="L35" s="25">
        <f t="shared" ref="L35:L52" si="8">(K35*12)/((I35*50)+((I35*50)*0.08))</f>
        <v>3.318388295675799E-2</v>
      </c>
      <c r="M35" s="32">
        <v>50</v>
      </c>
      <c r="N35" s="33">
        <v>0.75</v>
      </c>
      <c r="O35" s="22">
        <f t="shared" ref="O35:O52" si="9">((N35*365)*M35)/12</f>
        <v>1140.625</v>
      </c>
      <c r="P35" s="25">
        <f t="shared" ref="P35:P52" si="10">(O35*12)/((I35*50)+((I35*50)*0.08))</f>
        <v>0.12610558319513543</v>
      </c>
      <c r="Q35" s="25"/>
      <c r="R35" s="34">
        <f t="shared" ref="R35:R52" si="11">O35/K35</f>
        <v>3.8002057613168412</v>
      </c>
    </row>
    <row r="36" spans="1:18">
      <c r="A36" s="80" t="s">
        <v>35</v>
      </c>
      <c r="B36" s="19">
        <v>111354</v>
      </c>
      <c r="C36" s="19">
        <v>107762</v>
      </c>
      <c r="D36" s="20">
        <f t="shared" si="6"/>
        <v>3.3332714686067444</v>
      </c>
      <c r="E36" s="21">
        <v>52</v>
      </c>
      <c r="F36" s="22">
        <v>19406</v>
      </c>
      <c r="G36" s="23">
        <v>31.27</v>
      </c>
      <c r="H36" s="24">
        <v>7.0000000000000007E-2</v>
      </c>
      <c r="I36" s="22">
        <v>3726</v>
      </c>
      <c r="J36" s="85">
        <v>5.6521739130435202</v>
      </c>
      <c r="K36" s="22">
        <f t="shared" si="7"/>
        <v>282.60869565217604</v>
      </c>
      <c r="L36" s="25">
        <f t="shared" si="8"/>
        <v>1.685505431217129E-2</v>
      </c>
      <c r="M36" s="32">
        <v>72</v>
      </c>
      <c r="N36" s="33">
        <v>0.74</v>
      </c>
      <c r="O36" s="22">
        <f t="shared" si="9"/>
        <v>1620.6000000000001</v>
      </c>
      <c r="P36" s="25">
        <f t="shared" si="10"/>
        <v>9.6654142064770091E-2</v>
      </c>
      <c r="Q36" s="25"/>
      <c r="R36" s="34">
        <f t="shared" si="11"/>
        <v>5.7344307692307268</v>
      </c>
    </row>
    <row r="37" spans="1:18">
      <c r="A37" s="81" t="s">
        <v>104</v>
      </c>
      <c r="B37" s="19">
        <v>110468</v>
      </c>
      <c r="C37" s="19">
        <v>104282</v>
      </c>
      <c r="D37" s="20">
        <f t="shared" si="6"/>
        <v>5.931992098348708</v>
      </c>
      <c r="E37" s="21">
        <v>49</v>
      </c>
      <c r="F37" s="22">
        <v>17595</v>
      </c>
      <c r="G37" s="74">
        <v>9.27</v>
      </c>
      <c r="H37" s="75">
        <v>0.02</v>
      </c>
      <c r="I37" s="76">
        <v>3113</v>
      </c>
      <c r="J37" s="85">
        <v>5.3013833992095201</v>
      </c>
      <c r="K37" s="76">
        <f t="shared" si="7"/>
        <v>265.06916996047602</v>
      </c>
      <c r="L37" s="77">
        <f t="shared" si="8"/>
        <v>1.8922023768460292E-2</v>
      </c>
      <c r="M37" s="78">
        <v>61</v>
      </c>
      <c r="N37" s="33">
        <v>0.79</v>
      </c>
      <c r="O37" s="22">
        <f t="shared" si="9"/>
        <v>1465.7791666666669</v>
      </c>
      <c r="P37" s="25">
        <f t="shared" si="10"/>
        <v>0.10463498352190934</v>
      </c>
      <c r="Q37" s="49"/>
      <c r="R37" s="34">
        <f t="shared" si="11"/>
        <v>5.5297987573780327</v>
      </c>
    </row>
    <row r="38" spans="1:18">
      <c r="A38" s="80" t="s">
        <v>31</v>
      </c>
      <c r="B38" s="19">
        <v>110117</v>
      </c>
      <c r="C38" s="19">
        <v>111553</v>
      </c>
      <c r="D38" s="20">
        <f t="shared" si="6"/>
        <v>-1.2872804855091302</v>
      </c>
      <c r="E38" s="21">
        <v>39</v>
      </c>
      <c r="F38" s="22">
        <v>14622</v>
      </c>
      <c r="G38" s="23">
        <v>7.32</v>
      </c>
      <c r="H38" s="24">
        <v>0.13</v>
      </c>
      <c r="I38" s="22">
        <v>2152</v>
      </c>
      <c r="J38" s="85">
        <v>4.9505928853755199</v>
      </c>
      <c r="K38" s="22">
        <f t="shared" si="7"/>
        <v>247.529644268776</v>
      </c>
      <c r="L38" s="25">
        <f t="shared" si="8"/>
        <v>2.5560681977362245E-2</v>
      </c>
      <c r="M38" s="32">
        <v>59</v>
      </c>
      <c r="N38" s="33">
        <v>0.67</v>
      </c>
      <c r="O38" s="22">
        <f t="shared" si="9"/>
        <v>1202.3708333333334</v>
      </c>
      <c r="P38" s="25">
        <f t="shared" si="10"/>
        <v>0.12416055693239708</v>
      </c>
      <c r="Q38" s="25"/>
      <c r="R38" s="34">
        <f t="shared" si="11"/>
        <v>4.8574821689953174</v>
      </c>
    </row>
    <row r="39" spans="1:18">
      <c r="A39" s="80" t="s">
        <v>105</v>
      </c>
      <c r="B39" s="19">
        <v>108999</v>
      </c>
      <c r="C39" s="19">
        <v>110351</v>
      </c>
      <c r="D39" s="20">
        <f t="shared" si="6"/>
        <v>-1.2251814664117227</v>
      </c>
      <c r="E39" s="21">
        <v>37</v>
      </c>
      <c r="F39" s="22">
        <v>15463.684210526317</v>
      </c>
      <c r="G39" s="65">
        <v>10.08</v>
      </c>
      <c r="H39" s="24">
        <v>0.13</v>
      </c>
      <c r="I39" s="22">
        <v>1219</v>
      </c>
      <c r="J39" s="85">
        <v>4.5998023715415197</v>
      </c>
      <c r="K39" s="22">
        <f t="shared" si="7"/>
        <v>229.99011857707598</v>
      </c>
      <c r="L39" s="25">
        <f t="shared" si="8"/>
        <v>4.192691980258427E-2</v>
      </c>
      <c r="M39" s="32">
        <v>55</v>
      </c>
      <c r="N39" s="33">
        <v>0.68</v>
      </c>
      <c r="O39" s="22">
        <f t="shared" si="9"/>
        <v>1137.5833333333335</v>
      </c>
      <c r="P39" s="25">
        <f t="shared" si="10"/>
        <v>0.20738006258925049</v>
      </c>
      <c r="Q39" s="25"/>
      <c r="R39" s="34">
        <f t="shared" si="11"/>
        <v>4.9462269960615641</v>
      </c>
    </row>
    <row r="40" spans="1:18">
      <c r="A40" s="80" t="s">
        <v>106</v>
      </c>
      <c r="B40" s="19">
        <v>108402</v>
      </c>
      <c r="C40" s="19">
        <v>103068</v>
      </c>
      <c r="D40" s="20">
        <f t="shared" si="6"/>
        <v>5.1752241238793806</v>
      </c>
      <c r="E40" s="21">
        <v>55</v>
      </c>
      <c r="F40" s="22">
        <v>18428</v>
      </c>
      <c r="G40" s="65">
        <v>6.76</v>
      </c>
      <c r="H40" s="24">
        <v>7.0000000000000007E-2</v>
      </c>
      <c r="I40" s="22">
        <v>5787</v>
      </c>
      <c r="J40" s="85">
        <v>4.2490118577075204</v>
      </c>
      <c r="K40" s="22">
        <f t="shared" si="7"/>
        <v>212.45059288537601</v>
      </c>
      <c r="L40" s="25">
        <f t="shared" si="8"/>
        <v>8.1581549789903045E-3</v>
      </c>
      <c r="M40" s="32">
        <v>60</v>
      </c>
      <c r="N40" s="33">
        <v>0.87</v>
      </c>
      <c r="O40" s="22">
        <f t="shared" si="9"/>
        <v>1587.75</v>
      </c>
      <c r="P40" s="25">
        <f t="shared" si="10"/>
        <v>6.0969990207937329E-2</v>
      </c>
      <c r="Q40" s="25"/>
      <c r="R40" s="34">
        <f t="shared" si="11"/>
        <v>7.4735023255813768</v>
      </c>
    </row>
    <row r="41" spans="1:18">
      <c r="A41" s="80" t="s">
        <v>107</v>
      </c>
      <c r="B41" s="19">
        <v>105403</v>
      </c>
      <c r="C41" s="19">
        <v>108793</v>
      </c>
      <c r="D41" s="20">
        <f t="shared" si="6"/>
        <v>-3.1160093020690667</v>
      </c>
      <c r="E41" s="21">
        <v>50</v>
      </c>
      <c r="F41" s="22">
        <v>19666.190476190481</v>
      </c>
      <c r="G41" s="65">
        <v>6.37</v>
      </c>
      <c r="H41" s="24">
        <v>0.14000000000000001</v>
      </c>
      <c r="I41" s="22">
        <v>2082</v>
      </c>
      <c r="J41" s="85">
        <v>3.8982213438735198</v>
      </c>
      <c r="K41" s="22">
        <f t="shared" si="7"/>
        <v>194.91106719367599</v>
      </c>
      <c r="L41" s="25">
        <f t="shared" si="8"/>
        <v>2.0803828284093925E-2</v>
      </c>
      <c r="M41" s="32">
        <v>58</v>
      </c>
      <c r="N41" s="33">
        <v>0.75</v>
      </c>
      <c r="O41" s="22">
        <f t="shared" si="9"/>
        <v>1323.125</v>
      </c>
      <c r="P41" s="25">
        <f t="shared" si="10"/>
        <v>0.14122371651190094</v>
      </c>
      <c r="Q41" s="25"/>
      <c r="R41" s="34">
        <f t="shared" si="11"/>
        <v>6.7883523447401739</v>
      </c>
    </row>
    <row r="42" spans="1:18">
      <c r="A42" s="80" t="s">
        <v>108</v>
      </c>
      <c r="B42" s="72">
        <v>104592</v>
      </c>
      <c r="C42" s="72">
        <v>105382</v>
      </c>
      <c r="D42" s="73">
        <f t="shared" si="6"/>
        <v>-0.74965364103926668</v>
      </c>
      <c r="E42" s="31">
        <v>52</v>
      </c>
      <c r="F42" s="71">
        <v>20478.09523809524</v>
      </c>
      <c r="G42" s="65">
        <v>5.51</v>
      </c>
      <c r="H42" s="66">
        <v>0.17</v>
      </c>
      <c r="I42" s="71">
        <v>1876</v>
      </c>
      <c r="J42" s="85">
        <v>3.5474308300395201</v>
      </c>
      <c r="K42" s="71">
        <f t="shared" si="7"/>
        <v>177.371541501976</v>
      </c>
      <c r="L42" s="26">
        <f t="shared" si="8"/>
        <v>2.1010606669269839E-2</v>
      </c>
      <c r="M42" s="32">
        <v>52</v>
      </c>
      <c r="N42" s="33">
        <v>0.71</v>
      </c>
      <c r="O42" s="71">
        <f t="shared" si="9"/>
        <v>1122.9833333333333</v>
      </c>
      <c r="P42" s="26">
        <f t="shared" si="10"/>
        <v>0.13302337518755428</v>
      </c>
      <c r="Q42" s="26"/>
      <c r="R42" s="34">
        <f t="shared" si="11"/>
        <v>6.3312486536676058</v>
      </c>
    </row>
    <row r="43" spans="1:18" ht="17" customHeight="1">
      <c r="A43" s="80" t="s">
        <v>109</v>
      </c>
      <c r="B43" s="72">
        <v>97476</v>
      </c>
      <c r="C43" s="72">
        <v>92018</v>
      </c>
      <c r="D43" s="73">
        <f t="shared" si="6"/>
        <v>5.9314481949183859</v>
      </c>
      <c r="E43" s="31">
        <v>36</v>
      </c>
      <c r="F43" s="71">
        <v>16548</v>
      </c>
      <c r="G43" s="65">
        <v>3.36</v>
      </c>
      <c r="H43" s="66">
        <v>0.12</v>
      </c>
      <c r="I43" s="71">
        <v>1587</v>
      </c>
      <c r="J43" s="85">
        <v>3.1966403162055199</v>
      </c>
      <c r="K43" s="71">
        <f t="shared" si="7"/>
        <v>159.832015810276</v>
      </c>
      <c r="L43" s="26">
        <f t="shared" si="8"/>
        <v>2.2380734553003712E-2</v>
      </c>
      <c r="M43" s="32">
        <v>70</v>
      </c>
      <c r="N43" s="33">
        <v>0.73</v>
      </c>
      <c r="O43" s="71">
        <f t="shared" si="9"/>
        <v>1554.2916666666667</v>
      </c>
      <c r="P43" s="26">
        <f t="shared" si="10"/>
        <v>0.21764218534854957</v>
      </c>
      <c r="Q43" s="26"/>
      <c r="R43" s="34">
        <f t="shared" si="11"/>
        <v>9.7245327150953536</v>
      </c>
    </row>
    <row r="44" spans="1:18">
      <c r="A44" s="80" t="s">
        <v>110</v>
      </c>
      <c r="B44" s="72">
        <v>96412</v>
      </c>
      <c r="C44" s="72">
        <v>94186</v>
      </c>
      <c r="D44" s="73">
        <f t="shared" si="6"/>
        <v>2.3634085745227527</v>
      </c>
      <c r="E44" s="31">
        <v>26</v>
      </c>
      <c r="F44" s="71">
        <v>13298.142857142857</v>
      </c>
      <c r="G44" s="65">
        <v>8.2100000000000009</v>
      </c>
      <c r="H44" s="66">
        <v>0.12</v>
      </c>
      <c r="I44" s="71">
        <v>1504</v>
      </c>
      <c r="J44" s="85">
        <v>2.8458498023715202</v>
      </c>
      <c r="K44" s="71">
        <f t="shared" si="7"/>
        <v>142.29249011857601</v>
      </c>
      <c r="L44" s="26">
        <f t="shared" si="8"/>
        <v>2.1024304095534282E-2</v>
      </c>
      <c r="M44" s="32">
        <v>45</v>
      </c>
      <c r="N44" s="33">
        <v>0.74</v>
      </c>
      <c r="O44" s="71">
        <f t="shared" si="9"/>
        <v>1012.8750000000001</v>
      </c>
      <c r="P44" s="26">
        <f t="shared" si="10"/>
        <v>0.14965647163120568</v>
      </c>
      <c r="Q44" s="26"/>
      <c r="R44" s="34">
        <f t="shared" si="11"/>
        <v>7.1182604166667209</v>
      </c>
    </row>
    <row r="45" spans="1:18">
      <c r="A45" s="80" t="s">
        <v>111</v>
      </c>
      <c r="B45" s="19">
        <v>94258</v>
      </c>
      <c r="C45" s="19">
        <v>89476</v>
      </c>
      <c r="D45" s="20">
        <f t="shared" si="6"/>
        <v>5.3444499083553128</v>
      </c>
      <c r="E45" s="21">
        <v>55</v>
      </c>
      <c r="F45" s="22">
        <v>19502</v>
      </c>
      <c r="G45" s="65">
        <v>5.29</v>
      </c>
      <c r="H45" s="24">
        <v>0.26</v>
      </c>
      <c r="I45" s="22">
        <v>5112</v>
      </c>
      <c r="J45" s="85">
        <v>2.49505928853752</v>
      </c>
      <c r="K45" s="22">
        <f t="shared" si="7"/>
        <v>124.75296442687601</v>
      </c>
      <c r="L45" s="25">
        <f t="shared" si="8"/>
        <v>5.4230987839886972E-3</v>
      </c>
      <c r="M45" s="32">
        <v>70</v>
      </c>
      <c r="N45" s="33">
        <v>0.84</v>
      </c>
      <c r="O45" s="22">
        <f t="shared" si="9"/>
        <v>1788.4999999999998</v>
      </c>
      <c r="P45" s="25">
        <f t="shared" si="10"/>
        <v>7.7747348287254381E-2</v>
      </c>
      <c r="Q45" s="25"/>
      <c r="R45" s="34">
        <f t="shared" si="11"/>
        <v>14.336332673267494</v>
      </c>
    </row>
    <row r="46" spans="1:18">
      <c r="A46" s="80" t="s">
        <v>112</v>
      </c>
      <c r="B46" s="19">
        <v>92755</v>
      </c>
      <c r="C46" s="19">
        <v>86375</v>
      </c>
      <c r="D46" s="20">
        <f t="shared" si="6"/>
        <v>7.3863965267727929</v>
      </c>
      <c r="E46" s="21">
        <v>50</v>
      </c>
      <c r="F46" s="22">
        <v>17943.333333333332</v>
      </c>
      <c r="G46" s="65">
        <v>7.63</v>
      </c>
      <c r="H46" s="24">
        <v>0.21</v>
      </c>
      <c r="I46" s="22">
        <v>3878</v>
      </c>
      <c r="J46" s="85">
        <v>2.1442687747035198</v>
      </c>
      <c r="K46" s="22">
        <f t="shared" si="7"/>
        <v>107.213438735176</v>
      </c>
      <c r="L46" s="25">
        <f t="shared" si="8"/>
        <v>6.1436845301229724E-3</v>
      </c>
      <c r="M46" s="32">
        <v>58</v>
      </c>
      <c r="N46" s="33">
        <v>0.87</v>
      </c>
      <c r="O46" s="22">
        <f t="shared" si="9"/>
        <v>1534.825</v>
      </c>
      <c r="P46" s="25">
        <f t="shared" si="10"/>
        <v>8.7950547246576138E-2</v>
      </c>
      <c r="Q46" s="25"/>
      <c r="R46" s="34">
        <f t="shared" si="11"/>
        <v>14.315602764977209</v>
      </c>
    </row>
    <row r="47" spans="1:18">
      <c r="A47" s="80" t="s">
        <v>113</v>
      </c>
      <c r="B47" s="19">
        <v>92378</v>
      </c>
      <c r="C47" s="19">
        <v>90194</v>
      </c>
      <c r="D47" s="20">
        <f t="shared" si="6"/>
        <v>2.4214471029115017</v>
      </c>
      <c r="E47" s="21">
        <v>39</v>
      </c>
      <c r="F47" s="22">
        <v>16188.125</v>
      </c>
      <c r="G47" s="65">
        <v>8.2100000000000009</v>
      </c>
      <c r="H47" s="24">
        <v>0.15</v>
      </c>
      <c r="I47" s="22">
        <v>1925</v>
      </c>
      <c r="J47" s="85">
        <v>1.79347826086962</v>
      </c>
      <c r="K47" s="22">
        <f t="shared" si="7"/>
        <v>89.673913043481008</v>
      </c>
      <c r="L47" s="25">
        <f t="shared" si="8"/>
        <v>1.0351966873706323E-2</v>
      </c>
      <c r="M47" s="32">
        <v>71</v>
      </c>
      <c r="N47" s="33">
        <v>0.61</v>
      </c>
      <c r="O47" s="22">
        <f t="shared" si="9"/>
        <v>1317.3458333333333</v>
      </c>
      <c r="P47" s="25">
        <f t="shared" si="10"/>
        <v>0.15207455507455508</v>
      </c>
      <c r="Q47" s="25"/>
      <c r="R47" s="34">
        <f t="shared" si="11"/>
        <v>14.690402020201569</v>
      </c>
    </row>
    <row r="48" spans="1:18">
      <c r="A48" s="80" t="s">
        <v>114</v>
      </c>
      <c r="B48" s="19">
        <v>89392</v>
      </c>
      <c r="C48" s="19">
        <v>90528</v>
      </c>
      <c r="D48" s="20">
        <f t="shared" si="6"/>
        <v>-1.2548603746907034</v>
      </c>
      <c r="E48" s="21">
        <v>55</v>
      </c>
      <c r="F48" s="22">
        <v>19086.25</v>
      </c>
      <c r="G48" s="65">
        <v>8.8000000000000007</v>
      </c>
      <c r="H48" s="24">
        <v>0.21</v>
      </c>
      <c r="I48" s="22">
        <v>3620</v>
      </c>
      <c r="J48" s="85">
        <v>1.4426877470356201</v>
      </c>
      <c r="K48" s="22">
        <f t="shared" si="7"/>
        <v>72.134387351781001</v>
      </c>
      <c r="L48" s="25">
        <f t="shared" si="8"/>
        <v>4.4281391867268876E-3</v>
      </c>
      <c r="M48" s="32">
        <v>63</v>
      </c>
      <c r="N48" s="33">
        <v>0.77</v>
      </c>
      <c r="O48" s="22">
        <f t="shared" si="9"/>
        <v>1475.5125</v>
      </c>
      <c r="P48" s="25">
        <f t="shared" si="10"/>
        <v>9.0577808471454885E-2</v>
      </c>
      <c r="Q48" s="25"/>
      <c r="R48" s="34">
        <f t="shared" si="11"/>
        <v>20.455049999999336</v>
      </c>
    </row>
    <row r="49" spans="1:18">
      <c r="A49" s="80" t="s">
        <v>115</v>
      </c>
      <c r="B49" s="19">
        <v>88108</v>
      </c>
      <c r="C49" s="19">
        <v>91386</v>
      </c>
      <c r="D49" s="20">
        <f t="shared" si="6"/>
        <v>-3.5869826888144796</v>
      </c>
      <c r="E49" s="21">
        <v>45</v>
      </c>
      <c r="F49" s="22">
        <v>18366</v>
      </c>
      <c r="G49" s="65">
        <v>3.88</v>
      </c>
      <c r="H49" s="24">
        <v>0.14000000000000001</v>
      </c>
      <c r="I49" s="22">
        <v>1668</v>
      </c>
      <c r="J49" s="85">
        <v>1.0918972332016199</v>
      </c>
      <c r="K49" s="22">
        <f t="shared" si="7"/>
        <v>54.594861660080994</v>
      </c>
      <c r="L49" s="25">
        <f t="shared" si="8"/>
        <v>7.2734960911378889E-3</v>
      </c>
      <c r="M49" s="32">
        <v>63</v>
      </c>
      <c r="N49" s="33">
        <v>0.71</v>
      </c>
      <c r="O49" s="22">
        <f t="shared" si="9"/>
        <v>1360.5374999999999</v>
      </c>
      <c r="P49" s="25">
        <f t="shared" si="10"/>
        <v>0.18125999200639487</v>
      </c>
      <c r="Q49" s="25"/>
      <c r="R49" s="34">
        <f t="shared" si="11"/>
        <v>24.92061447963712</v>
      </c>
    </row>
    <row r="50" spans="1:18">
      <c r="A50" s="80" t="s">
        <v>116</v>
      </c>
      <c r="B50" s="72">
        <v>87961</v>
      </c>
      <c r="C50" s="72">
        <v>87906</v>
      </c>
      <c r="D50" s="73">
        <f t="shared" si="6"/>
        <v>6.2566832753168156E-2</v>
      </c>
      <c r="E50" s="31">
        <v>45</v>
      </c>
      <c r="F50" s="71">
        <v>18415</v>
      </c>
      <c r="G50" s="65">
        <v>3.76</v>
      </c>
      <c r="H50" s="66">
        <v>0.13</v>
      </c>
      <c r="I50" s="71">
        <v>1616</v>
      </c>
      <c r="J50" s="85">
        <v>0.74110671936761796</v>
      </c>
      <c r="K50" s="71">
        <f t="shared" si="7"/>
        <v>37.055335968380895</v>
      </c>
      <c r="L50" s="26">
        <f t="shared" si="8"/>
        <v>5.095618257478121E-3</v>
      </c>
      <c r="M50" s="32">
        <v>50</v>
      </c>
      <c r="N50" s="33">
        <v>0.75</v>
      </c>
      <c r="O50" s="71">
        <f t="shared" si="9"/>
        <v>1140.625</v>
      </c>
      <c r="P50" s="26">
        <f t="shared" si="10"/>
        <v>0.15685162266226624</v>
      </c>
      <c r="Q50" s="26"/>
      <c r="R50" s="34">
        <f t="shared" si="11"/>
        <v>30.781666666665462</v>
      </c>
    </row>
    <row r="51" spans="1:18" ht="17" customHeight="1">
      <c r="A51" s="80" t="s">
        <v>117</v>
      </c>
      <c r="B51" s="19">
        <v>86061</v>
      </c>
      <c r="C51" s="19">
        <v>75598</v>
      </c>
      <c r="D51" s="20">
        <f t="shared" si="6"/>
        <v>13.84031323579989</v>
      </c>
      <c r="E51" s="21">
        <v>32</v>
      </c>
      <c r="F51" s="22">
        <v>13240.666666666666</v>
      </c>
      <c r="G51" s="65">
        <v>19.489999999999998</v>
      </c>
      <c r="H51" s="24">
        <v>7.0000000000000007E-2</v>
      </c>
      <c r="I51" s="22">
        <v>3413</v>
      </c>
      <c r="J51" s="85">
        <v>0.39031620553361901</v>
      </c>
      <c r="K51" s="22">
        <f t="shared" si="7"/>
        <v>19.515810276680952</v>
      </c>
      <c r="L51" s="25">
        <f t="shared" si="8"/>
        <v>1.2706846551864409E-3</v>
      </c>
      <c r="M51" s="32">
        <v>62</v>
      </c>
      <c r="N51" s="33">
        <v>0.83</v>
      </c>
      <c r="O51" s="22">
        <f t="shared" si="9"/>
        <v>1565.2416666666666</v>
      </c>
      <c r="P51" s="25">
        <f t="shared" si="10"/>
        <v>0.10191370685071241</v>
      </c>
      <c r="Q51" s="25"/>
      <c r="R51" s="34">
        <f t="shared" si="11"/>
        <v>80.203775527421598</v>
      </c>
    </row>
    <row r="52" spans="1:18">
      <c r="A52" s="80" t="s">
        <v>118</v>
      </c>
      <c r="B52" s="19">
        <v>85973</v>
      </c>
      <c r="C52" s="19">
        <v>83376</v>
      </c>
      <c r="D52" s="20">
        <f t="shared" si="6"/>
        <v>3.1148052197274994</v>
      </c>
      <c r="E52" s="21">
        <v>66</v>
      </c>
      <c r="F52" s="22">
        <v>24370.5</v>
      </c>
      <c r="G52" s="65">
        <v>6.13</v>
      </c>
      <c r="H52" s="24">
        <v>0.26</v>
      </c>
      <c r="I52" s="22">
        <v>6665</v>
      </c>
      <c r="J52" s="85">
        <v>3.95256916996196E-2</v>
      </c>
      <c r="K52" s="22">
        <f t="shared" si="7"/>
        <v>1.97628458498098</v>
      </c>
      <c r="L52" s="25">
        <f t="shared" si="8"/>
        <v>6.5892625989196635E-5</v>
      </c>
      <c r="M52" s="32">
        <v>65</v>
      </c>
      <c r="N52" s="33">
        <v>0.84</v>
      </c>
      <c r="O52" s="22">
        <f t="shared" si="9"/>
        <v>1660.7499999999998</v>
      </c>
      <c r="P52" s="25">
        <f t="shared" si="10"/>
        <v>5.5372176377427682E-2</v>
      </c>
      <c r="Q52" s="25"/>
      <c r="R52" s="34">
        <f t="shared" si="11"/>
        <v>840.33949999968399</v>
      </c>
    </row>
    <row r="53" spans="1:18">
      <c r="A53" s="80"/>
      <c r="B53" s="19"/>
      <c r="C53" s="19"/>
      <c r="F53" s="22"/>
    </row>
    <row r="54" spans="1:18" ht="52" customHeight="1">
      <c r="A54" s="82" t="s">
        <v>42</v>
      </c>
      <c r="B54" s="113" t="s">
        <v>44</v>
      </c>
      <c r="C54" s="113"/>
      <c r="D54" s="6" t="s">
        <v>45</v>
      </c>
      <c r="E54" s="113" t="s">
        <v>44</v>
      </c>
      <c r="F54" s="113"/>
      <c r="G54" s="6" t="s">
        <v>61</v>
      </c>
      <c r="H54" s="6" t="s">
        <v>45</v>
      </c>
      <c r="I54" s="6" t="s">
        <v>46</v>
      </c>
      <c r="J54" s="7" t="s">
        <v>47</v>
      </c>
      <c r="K54" s="6" t="s">
        <v>45</v>
      </c>
      <c r="L54" s="6" t="s">
        <v>45</v>
      </c>
      <c r="M54" s="112" t="s">
        <v>37</v>
      </c>
      <c r="N54" s="112"/>
      <c r="O54" s="6" t="s">
        <v>45</v>
      </c>
      <c r="P54" s="6" t="s">
        <v>45</v>
      </c>
      <c r="Q54" s="6"/>
      <c r="R54" s="6" t="s">
        <v>45</v>
      </c>
    </row>
    <row r="55" spans="1:18" s="5" customFormat="1" ht="92" customHeight="1">
      <c r="A55" s="83" t="s">
        <v>43</v>
      </c>
      <c r="B55" s="114" t="s">
        <v>58</v>
      </c>
      <c r="C55" s="115"/>
      <c r="D55" s="9" t="s">
        <v>49</v>
      </c>
      <c r="E55" s="116"/>
      <c r="F55" s="117"/>
      <c r="G55" s="9" t="s">
        <v>62</v>
      </c>
      <c r="H55" s="9" t="s">
        <v>119</v>
      </c>
      <c r="I55" s="9" t="s">
        <v>48</v>
      </c>
      <c r="J55" s="9" t="s">
        <v>120</v>
      </c>
      <c r="K55" s="8"/>
      <c r="L55" s="8"/>
      <c r="M55" s="111"/>
      <c r="N55" s="111"/>
      <c r="O55" s="8"/>
      <c r="P55" s="9" t="s">
        <v>67</v>
      </c>
      <c r="Q55" s="8"/>
      <c r="R55" s="9" t="s">
        <v>50</v>
      </c>
    </row>
    <row r="58" spans="1:18">
      <c r="A58" s="63"/>
      <c r="J58" s="1"/>
      <c r="K58" s="1"/>
      <c r="L58" s="2"/>
      <c r="M58" s="2"/>
      <c r="N58" s="3"/>
      <c r="O58" s="2"/>
      <c r="P58" s="2"/>
      <c r="Q58" s="2"/>
      <c r="R58" s="4"/>
    </row>
    <row r="59" spans="1:18">
      <c r="A59" s="63"/>
      <c r="B59" s="1"/>
      <c r="C59" s="1"/>
      <c r="D59" s="1"/>
      <c r="J59" s="1"/>
      <c r="K59" s="2"/>
      <c r="L59" s="2"/>
      <c r="M59" s="2"/>
      <c r="N59" s="3"/>
      <c r="O59" s="2"/>
      <c r="P59" s="2"/>
      <c r="Q59" s="2"/>
      <c r="R59" s="4"/>
    </row>
    <row r="60" spans="1:18">
      <c r="A60" s="63"/>
      <c r="B60" s="1"/>
      <c r="C60" s="1"/>
      <c r="D60" s="1"/>
      <c r="J60" s="1"/>
      <c r="K60" s="2"/>
      <c r="L60" s="2"/>
      <c r="M60" s="2"/>
      <c r="N60" s="3"/>
      <c r="O60" s="2"/>
      <c r="P60" s="2"/>
      <c r="Q60" s="2"/>
      <c r="R60" s="4"/>
    </row>
    <row r="61" spans="1:18">
      <c r="A61" s="63"/>
      <c r="B61" s="1"/>
      <c r="C61" s="1"/>
      <c r="D61" s="1"/>
    </row>
    <row r="62" spans="1:18">
      <c r="A62" s="63"/>
      <c r="B62" s="1"/>
      <c r="C62" s="1"/>
      <c r="D62" s="1"/>
    </row>
    <row r="63" spans="1:18">
      <c r="A63" s="63"/>
      <c r="B63" s="1"/>
      <c r="C63" s="1"/>
      <c r="D63" s="1"/>
    </row>
    <row r="64" spans="1:18">
      <c r="A64" s="63"/>
      <c r="B64" s="1"/>
      <c r="C64" s="1"/>
      <c r="D64" s="1"/>
    </row>
    <row r="65" spans="1:4">
      <c r="A65" s="63"/>
      <c r="B65" s="1"/>
      <c r="C65" s="1"/>
      <c r="D65" s="1"/>
    </row>
    <row r="66" spans="1:4">
      <c r="A66" s="63"/>
      <c r="B66" s="1"/>
      <c r="C66" s="1"/>
      <c r="D66" s="1"/>
    </row>
    <row r="67" spans="1:4">
      <c r="A67" s="63"/>
      <c r="B67" s="1"/>
      <c r="C67" s="63"/>
      <c r="D67" s="1"/>
    </row>
    <row r="68" spans="1:4">
      <c r="A68" s="63"/>
      <c r="B68" s="1"/>
      <c r="C68" s="1"/>
      <c r="D68" s="1"/>
    </row>
    <row r="69" spans="1:4">
      <c r="A69" s="63"/>
      <c r="B69" s="1"/>
      <c r="C69" s="64"/>
      <c r="D69" s="1"/>
    </row>
    <row r="70" spans="1:4">
      <c r="A70" s="63"/>
      <c r="B70" s="1"/>
      <c r="C70" s="1"/>
      <c r="D70" s="1"/>
    </row>
    <row r="71" spans="1:4">
      <c r="A71" s="63"/>
      <c r="B71" s="1"/>
      <c r="C71" s="1"/>
      <c r="D71" s="1"/>
    </row>
    <row r="72" spans="1:4">
      <c r="A72" s="63"/>
      <c r="B72" s="1"/>
      <c r="C72" s="1"/>
      <c r="D72" s="1"/>
    </row>
  </sheetData>
  <autoFilter ref="A2:R2" xr:uid="{00000000-0009-0000-0000-000001000000}">
    <sortState xmlns:xlrd2="http://schemas.microsoft.com/office/spreadsheetml/2017/richdata2" ref="A3:R52">
      <sortCondition descending="1" ref="B2:B52"/>
    </sortState>
  </autoFilter>
  <mergeCells count="9">
    <mergeCell ref="M1:P1"/>
    <mergeCell ref="I1:L1"/>
    <mergeCell ref="B1:H1"/>
    <mergeCell ref="M55:N55"/>
    <mergeCell ref="M54:N54"/>
    <mergeCell ref="B54:C54"/>
    <mergeCell ref="E54:F54"/>
    <mergeCell ref="B55:C55"/>
    <mergeCell ref="E55:F55"/>
  </mergeCells>
  <conditionalFormatting sqref="D3:D52">
    <cfRule type="dataBar" priority="57">
      <dataBar>
        <cfvo type="min"/>
        <cfvo type="max"/>
        <color rgb="FF63C384"/>
      </dataBar>
      <extLst>
        <ext xmlns:x14="http://schemas.microsoft.com/office/spreadsheetml/2009/9/main" uri="{B025F937-C7B1-47D3-B67F-A62EFF666E3E}">
          <x14:id>{5CEE7CF1-2EB3-B641-BFE6-1FF17392E9E7}</x14:id>
        </ext>
      </extLst>
    </cfRule>
  </conditionalFormatting>
  <conditionalFormatting sqref="R3:R52">
    <cfRule type="dataBar" priority="59">
      <dataBar>
        <cfvo type="min"/>
        <cfvo type="max"/>
        <color rgb="FF63C384"/>
      </dataBar>
      <extLst>
        <ext xmlns:x14="http://schemas.microsoft.com/office/spreadsheetml/2009/9/main" uri="{B025F937-C7B1-47D3-B67F-A62EFF666E3E}">
          <x14:id>{9D93D235-6BEE-4D42-A59E-5C7124CDF29A}</x14:id>
        </ext>
      </extLst>
    </cfRule>
  </conditionalFormatting>
  <conditionalFormatting sqref="P3:Q36 P38:Q52 P37">
    <cfRule type="dataBar" priority="62">
      <dataBar>
        <cfvo type="min"/>
        <cfvo type="max"/>
        <color rgb="FF63C384"/>
      </dataBar>
      <extLst>
        <ext xmlns:x14="http://schemas.microsoft.com/office/spreadsheetml/2009/9/main" uri="{B025F937-C7B1-47D3-B67F-A62EFF666E3E}">
          <x14:id>{8CED021C-B880-BC45-8152-0B4F1D4BD13C}</x14:id>
        </ext>
      </extLst>
    </cfRule>
  </conditionalFormatting>
  <conditionalFormatting sqref="P3:P52">
    <cfRule type="dataBar" priority="66">
      <dataBar>
        <cfvo type="min"/>
        <cfvo type="max"/>
        <color rgb="FFFFB628"/>
      </dataBar>
      <extLst>
        <ext xmlns:x14="http://schemas.microsoft.com/office/spreadsheetml/2009/9/main" uri="{B025F937-C7B1-47D3-B67F-A62EFF666E3E}">
          <x14:id>{BED25723-1BF2-334C-901E-2212D9249C11}</x14:id>
        </ext>
      </extLst>
    </cfRule>
  </conditionalFormatting>
  <conditionalFormatting sqref="G3:G52">
    <cfRule type="dataBar" priority="68">
      <dataBar>
        <cfvo type="min"/>
        <cfvo type="max"/>
        <color rgb="FFFF555A"/>
      </dataBar>
      <extLst>
        <ext xmlns:x14="http://schemas.microsoft.com/office/spreadsheetml/2009/9/main" uri="{B025F937-C7B1-47D3-B67F-A62EFF666E3E}">
          <x14:id>{B7E44BF3-55BD-D945-B887-8FC345E36E2F}</x14:id>
        </ext>
      </extLst>
    </cfRule>
  </conditionalFormatting>
  <conditionalFormatting sqref="L3:L52">
    <cfRule type="dataBar" priority="70">
      <dataBar>
        <cfvo type="min"/>
        <cfvo type="max"/>
        <color rgb="FFFF5645"/>
      </dataBar>
      <extLst>
        <ext xmlns:x14="http://schemas.microsoft.com/office/spreadsheetml/2009/9/main" uri="{B025F937-C7B1-47D3-B67F-A62EFF666E3E}">
          <x14:id>{85607D4A-9DB4-1145-902C-C5D750086983}</x14:id>
        </ext>
      </extLst>
    </cfRule>
  </conditionalFormatting>
  <dataValidations disablePrompts="1" count="1">
    <dataValidation type="list" allowBlank="1" showInputMessage="1" showErrorMessage="1" sqref="C61" xr:uid="{00000000-0002-0000-0100-000000000000}">
      <formula1>$A$3:$A$38</formula1>
    </dataValidation>
  </dataValidations>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5CEE7CF1-2EB3-B641-BFE6-1FF17392E9E7}">
            <x14:dataBar minLength="0" maxLength="100" border="1" negativeBarBorderColorSameAsPositive="0">
              <x14:cfvo type="autoMin"/>
              <x14:cfvo type="autoMax"/>
              <x14:borderColor rgb="FF63C384"/>
              <x14:negativeFillColor rgb="FFFF0000"/>
              <x14:negativeBorderColor rgb="FFFF0000"/>
              <x14:axisColor rgb="FF000000"/>
            </x14:dataBar>
          </x14:cfRule>
          <xm:sqref>D3:D52</xm:sqref>
        </x14:conditionalFormatting>
        <x14:conditionalFormatting xmlns:xm="http://schemas.microsoft.com/office/excel/2006/main">
          <x14:cfRule type="dataBar" id="{9D93D235-6BEE-4D42-A59E-5C7124CDF29A}">
            <x14:dataBar minLength="0" maxLength="100" border="1" negativeBarBorderColorSameAsPositive="0">
              <x14:cfvo type="autoMin"/>
              <x14:cfvo type="autoMax"/>
              <x14:borderColor rgb="FF63C384"/>
              <x14:negativeFillColor rgb="FFFF0000"/>
              <x14:negativeBorderColor rgb="FFFF0000"/>
              <x14:axisColor rgb="FF000000"/>
            </x14:dataBar>
          </x14:cfRule>
          <xm:sqref>R3:R52</xm:sqref>
        </x14:conditionalFormatting>
        <x14:conditionalFormatting xmlns:xm="http://schemas.microsoft.com/office/excel/2006/main">
          <x14:cfRule type="dataBar" id="{8CED021C-B880-BC45-8152-0B4F1D4BD13C}">
            <x14:dataBar minLength="0" maxLength="100" border="1" negativeBarBorderColorSameAsPositive="0">
              <x14:cfvo type="autoMin"/>
              <x14:cfvo type="autoMax"/>
              <x14:borderColor rgb="FF63C384"/>
              <x14:negativeFillColor rgb="FFFF0000"/>
              <x14:negativeBorderColor rgb="FFFF0000"/>
              <x14:axisColor rgb="FF000000"/>
            </x14:dataBar>
          </x14:cfRule>
          <xm:sqref>P3:Q36 P38:Q52 P37</xm:sqref>
        </x14:conditionalFormatting>
        <x14:conditionalFormatting xmlns:xm="http://schemas.microsoft.com/office/excel/2006/main">
          <x14:cfRule type="dataBar" id="{BED25723-1BF2-334C-901E-2212D9249C11}">
            <x14:dataBar minLength="0" maxLength="100" border="1" negativeBarBorderColorSameAsPositive="0">
              <x14:cfvo type="autoMin"/>
              <x14:cfvo type="autoMax"/>
              <x14:borderColor rgb="FFFFB628"/>
              <x14:negativeFillColor rgb="FFFF0000"/>
              <x14:negativeBorderColor rgb="FFFF0000"/>
              <x14:axisColor rgb="FF000000"/>
            </x14:dataBar>
          </x14:cfRule>
          <xm:sqref>P3:P52</xm:sqref>
        </x14:conditionalFormatting>
        <x14:conditionalFormatting xmlns:xm="http://schemas.microsoft.com/office/excel/2006/main">
          <x14:cfRule type="dataBar" id="{B7E44BF3-55BD-D945-B887-8FC345E36E2F}">
            <x14:dataBar minLength="0" maxLength="100" border="1" negativeBarBorderColorSameAsPositive="0">
              <x14:cfvo type="autoMin"/>
              <x14:cfvo type="autoMax"/>
              <x14:borderColor rgb="FFFF555A"/>
              <x14:negativeFillColor rgb="FFFF0000"/>
              <x14:negativeBorderColor rgb="FFFF0000"/>
              <x14:axisColor rgb="FF000000"/>
            </x14:dataBar>
          </x14:cfRule>
          <xm:sqref>G3:G52</xm:sqref>
        </x14:conditionalFormatting>
        <x14:conditionalFormatting xmlns:xm="http://schemas.microsoft.com/office/excel/2006/main">
          <x14:cfRule type="dataBar" id="{85607D4A-9DB4-1145-902C-C5D750086983}">
            <x14:dataBar minLength="0" maxLength="100" border="1" negativeBarBorderColorSameAsPositive="0">
              <x14:cfvo type="autoMin"/>
              <x14:cfvo type="autoMax"/>
              <x14:borderColor rgb="FFFF555A"/>
              <x14:negativeFillColor rgb="FFBE1C18"/>
              <x14:negativeBorderColor rgb="FFFF0000"/>
              <x14:axisColor rgb="FF000000"/>
            </x14:dataBar>
          </x14:cfRule>
          <xm:sqref>L3:L52</xm:sqref>
        </x14:conditionalFormatting>
        <x14:conditionalFormatting xmlns:xm="http://schemas.microsoft.com/office/excel/2006/main">
          <x14:cfRule type="iconSet" priority="73" id="{7C09C565-2387-5C4F-B8A9-A58AA365257E}">
            <x14:iconSet iconSet="4TrafficLights" custom="1">
              <x14:cfvo type="percent">
                <xm:f>0</xm:f>
              </x14:cfvo>
              <x14:cfvo type="percent">
                <xm:f>25</xm:f>
              </x14:cfvo>
              <x14:cfvo type="percent">
                <xm:f>50</xm:f>
              </x14:cfvo>
              <x14:cfvo type="percent">
                <xm:f>75</xm:f>
              </x14:cfvo>
              <x14:cfIcon iconSet="3TrafficLights1" iconId="2"/>
              <x14:cfIcon iconSet="3TrafficLights1" iconId="1"/>
              <x14:cfIcon iconSet="3TrafficLights1" iconId="0"/>
              <x14:cfIcon iconSet="3Symbols" iconId="0"/>
            </x14:iconSet>
          </x14:cfRule>
          <xm:sqref>H3:H52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zoomScale="105" zoomScaleNormal="105" zoomScalePageLayoutView="105" workbookViewId="0">
      <selection activeCell="A20" sqref="A20:A21"/>
    </sheetView>
  </sheetViews>
  <sheetFormatPr baseColWidth="10" defaultRowHeight="15.5"/>
  <cols>
    <col min="2" max="2" width="5.33203125" customWidth="1"/>
    <col min="3" max="3" width="58.5" customWidth="1"/>
    <col min="4" max="4" width="23.33203125" customWidth="1"/>
    <col min="5" max="5" width="27.5" style="5" customWidth="1"/>
    <col min="6" max="6" width="64.83203125" style="94" customWidth="1"/>
  </cols>
  <sheetData>
    <row r="2" spans="2:6" ht="26">
      <c r="B2" s="118" t="s">
        <v>123</v>
      </c>
      <c r="C2" s="118"/>
      <c r="D2" s="118"/>
      <c r="E2" s="118"/>
      <c r="F2" s="118"/>
    </row>
    <row r="3" spans="2:6" ht="21">
      <c r="B3" s="10"/>
      <c r="C3" s="96" t="s">
        <v>127</v>
      </c>
      <c r="D3" s="96" t="s">
        <v>126</v>
      </c>
      <c r="E3" s="96" t="s">
        <v>42</v>
      </c>
      <c r="F3" s="97" t="s">
        <v>124</v>
      </c>
    </row>
    <row r="4" spans="2:6" ht="44" customHeight="1">
      <c r="B4" s="122" t="s">
        <v>122</v>
      </c>
      <c r="C4" s="17" t="s">
        <v>64</v>
      </c>
      <c r="D4" s="72">
        <v>306694</v>
      </c>
      <c r="E4" s="120" t="s">
        <v>44</v>
      </c>
      <c r="F4" s="9" t="s">
        <v>58</v>
      </c>
    </row>
    <row r="5" spans="2:6" ht="35" customHeight="1">
      <c r="B5" s="122"/>
      <c r="C5" s="17" t="s">
        <v>65</v>
      </c>
      <c r="D5" s="72">
        <v>287845</v>
      </c>
      <c r="E5" s="121"/>
      <c r="F5" s="9"/>
    </row>
    <row r="6" spans="2:6" ht="35" customHeight="1">
      <c r="B6" s="122"/>
      <c r="C6" s="14" t="s">
        <v>36</v>
      </c>
      <c r="D6" s="93">
        <v>6.5</v>
      </c>
      <c r="E6" s="95" t="s">
        <v>45</v>
      </c>
      <c r="F6" s="9" t="s">
        <v>49</v>
      </c>
    </row>
    <row r="7" spans="2:6" ht="35" customHeight="1">
      <c r="B7" s="122"/>
      <c r="C7" s="15" t="s">
        <v>39</v>
      </c>
      <c r="D7" s="87">
        <v>54</v>
      </c>
      <c r="E7" s="120" t="s">
        <v>44</v>
      </c>
      <c r="F7" s="9"/>
    </row>
    <row r="8" spans="2:6" ht="35" customHeight="1">
      <c r="B8" s="122"/>
      <c r="C8" s="16" t="s">
        <v>38</v>
      </c>
      <c r="D8" s="88">
        <v>21513</v>
      </c>
      <c r="E8" s="121"/>
      <c r="F8" s="9"/>
    </row>
    <row r="9" spans="2:6" ht="69" customHeight="1">
      <c r="B9" s="122"/>
      <c r="C9" s="16" t="s">
        <v>60</v>
      </c>
      <c r="D9" s="89">
        <v>5.6</v>
      </c>
      <c r="E9" s="95" t="s">
        <v>61</v>
      </c>
      <c r="F9" s="9" t="s">
        <v>62</v>
      </c>
    </row>
    <row r="10" spans="2:6" ht="69" customHeight="1">
      <c r="B10" s="122"/>
      <c r="C10" s="15" t="s">
        <v>41</v>
      </c>
      <c r="D10" s="90">
        <v>0.23</v>
      </c>
      <c r="E10" s="95" t="s">
        <v>45</v>
      </c>
      <c r="F10" s="9" t="s">
        <v>119</v>
      </c>
    </row>
    <row r="11" spans="2:6" s="5" customFormat="1" ht="45" customHeight="1">
      <c r="B11" s="123" t="s">
        <v>54</v>
      </c>
      <c r="C11" s="15" t="s">
        <v>40</v>
      </c>
      <c r="D11" s="88">
        <v>3262</v>
      </c>
      <c r="E11" s="95" t="s">
        <v>46</v>
      </c>
      <c r="F11" s="9" t="s">
        <v>48</v>
      </c>
    </row>
    <row r="12" spans="2:6" s="5" customFormat="1" ht="59" customHeight="1">
      <c r="B12" s="123"/>
      <c r="C12" s="14" t="s">
        <v>51</v>
      </c>
      <c r="D12" s="88">
        <v>12.6</v>
      </c>
      <c r="E12" s="95" t="s">
        <v>47</v>
      </c>
      <c r="F12" s="9" t="s">
        <v>120</v>
      </c>
    </row>
    <row r="13" spans="2:6" s="5" customFormat="1" ht="45" customHeight="1">
      <c r="B13" s="123"/>
      <c r="C13" s="17" t="s">
        <v>29</v>
      </c>
      <c r="D13" s="88">
        <v>630</v>
      </c>
      <c r="E13" s="95" t="s">
        <v>45</v>
      </c>
      <c r="F13" s="9"/>
    </row>
    <row r="14" spans="2:6" s="5" customFormat="1" ht="45" customHeight="1">
      <c r="B14" s="123"/>
      <c r="C14" s="17" t="s">
        <v>52</v>
      </c>
      <c r="D14" s="86">
        <v>4.2999999999999997E-2</v>
      </c>
      <c r="E14" s="95" t="s">
        <v>45</v>
      </c>
      <c r="F14" s="9"/>
    </row>
    <row r="15" spans="2:6" ht="46" customHeight="1">
      <c r="B15" s="119" t="s">
        <v>68</v>
      </c>
      <c r="C15" s="14" t="s">
        <v>55</v>
      </c>
      <c r="D15" s="91">
        <v>56</v>
      </c>
      <c r="E15" s="95" t="s">
        <v>125</v>
      </c>
      <c r="F15" s="9"/>
    </row>
    <row r="16" spans="2:6" ht="46" customHeight="1">
      <c r="B16" s="119"/>
      <c r="C16" s="17" t="s">
        <v>56</v>
      </c>
      <c r="D16" s="92">
        <v>0.81</v>
      </c>
      <c r="E16" s="95" t="s">
        <v>125</v>
      </c>
      <c r="F16" s="9"/>
    </row>
    <row r="17" spans="2:6" ht="46" customHeight="1">
      <c r="B17" s="119"/>
      <c r="C17" s="14" t="s">
        <v>57</v>
      </c>
      <c r="D17" s="88">
        <v>1380</v>
      </c>
      <c r="E17" s="95" t="s">
        <v>45</v>
      </c>
      <c r="F17" s="9"/>
    </row>
    <row r="18" spans="2:6" ht="72" customHeight="1">
      <c r="B18" s="119"/>
      <c r="C18" s="17" t="s">
        <v>66</v>
      </c>
      <c r="D18" s="86">
        <v>9.4E-2</v>
      </c>
      <c r="E18" s="95" t="s">
        <v>45</v>
      </c>
      <c r="F18" s="9" t="s">
        <v>67</v>
      </c>
    </row>
    <row r="21" spans="2:6" ht="18" customHeight="1"/>
  </sheetData>
  <mergeCells count="6">
    <mergeCell ref="B2:F2"/>
    <mergeCell ref="B15:B18"/>
    <mergeCell ref="E7:E8"/>
    <mergeCell ref="E4:E5"/>
    <mergeCell ref="B4:B10"/>
    <mergeCell ref="B11:B14"/>
  </mergeCells>
  <conditionalFormatting sqref="D9">
    <cfRule type="dataBar" priority="3">
      <dataBar>
        <cfvo type="min"/>
        <cfvo type="max"/>
        <color rgb="FFFF555A"/>
      </dataBar>
      <extLst>
        <ext xmlns:x14="http://schemas.microsoft.com/office/spreadsheetml/2009/9/main" uri="{B025F937-C7B1-47D3-B67F-A62EFF666E3E}">
          <x14:id>{D9F58F8C-60CD-8C4C-AFCD-0ABC51F096F6}</x14:id>
        </ext>
      </extLst>
    </cfRule>
  </conditionalFormatting>
  <conditionalFormatting sqref="D6">
    <cfRule type="dataBar" priority="1">
      <dataBar>
        <cfvo type="min"/>
        <cfvo type="max"/>
        <color rgb="FF63C384"/>
      </dataBar>
      <extLst>
        <ext xmlns:x14="http://schemas.microsoft.com/office/spreadsheetml/2009/9/main" uri="{B025F937-C7B1-47D3-B67F-A62EFF666E3E}">
          <x14:id>{02CDCA41-219C-E047-914D-7ACA02DBD6FB}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D9F58F8C-60CD-8C4C-AFCD-0ABC51F096F6}">
            <x14:dataBar minLength="0" maxLength="100" border="1" negativeBarBorderColorSameAsPositive="0">
              <x14:cfvo type="autoMin"/>
              <x14:cfvo type="autoMax"/>
              <x14:borderColor rgb="FFFF555A"/>
              <x14:negativeFillColor rgb="FFFF0000"/>
              <x14:negativeBorderColor rgb="FFFF0000"/>
              <x14:axisColor rgb="FF000000"/>
            </x14:dataBar>
          </x14:cfRule>
          <xm:sqref>D9</xm:sqref>
        </x14:conditionalFormatting>
        <x14:conditionalFormatting xmlns:xm="http://schemas.microsoft.com/office/excel/2006/main">
          <x14:cfRule type="dataBar" id="{02CDCA41-219C-E047-914D-7ACA02DBD6FB}">
            <x14:dataBar minLength="0" maxLength="100" border="1" negativeBarBorderColorSameAsPositive="0">
              <x14:cfvo type="autoMin"/>
              <x14:cfvo type="autoMax"/>
              <x14:borderColor rgb="FF63C384"/>
              <x14:negativeFillColor rgb="FFFF0000"/>
              <x14:negativeBorderColor rgb="FFFF0000"/>
              <x14:axisColor rgb="FF000000"/>
            </x14:dataBar>
          </x14:cfRule>
          <xm:sqref>D6</xm:sqref>
        </x14:conditionalFormatting>
        <x14:conditionalFormatting xmlns:xm="http://schemas.microsoft.com/office/excel/2006/main">
          <x14:cfRule type="iconSet" priority="2" id="{097DB5B7-1900-4F4C-B990-85DB74E4CBD1}">
            <x14:iconSet iconSet="4TrafficLights" custom="1">
              <x14:cfvo type="percent">
                <xm:f>0</xm:f>
              </x14:cfvo>
              <x14:cfvo type="percent">
                <xm:f>25</xm:f>
              </x14:cfvo>
              <x14:cfvo type="percent">
                <xm:f>50</xm:f>
              </x14:cfvo>
              <x14:cfvo type="percent">
                <xm:f>75</xm:f>
              </x14:cfvo>
              <x14:cfIcon iconSet="3TrafficLights1" iconId="2"/>
              <x14:cfIcon iconSet="3TrafficLights1" iconId="1"/>
              <x14:cfIcon iconSet="3TrafficLights1" iconId="0"/>
              <x14:cfIcon iconSet="3Symbols" iconId="0"/>
            </x14:iconSet>
          </x14:cfRule>
          <xm:sqref>D10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Calculer votre rendement</vt:lpstr>
      <vt:lpstr>Données complètes</vt:lpstr>
      <vt:lpstr>Exemple d'analyse de ville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Thomas GODDARD</cp:lastModifiedBy>
  <dcterms:created xsi:type="dcterms:W3CDTF">2019-09-20T08:31:48Z</dcterms:created>
  <dcterms:modified xsi:type="dcterms:W3CDTF">2020-01-28T15:02:08Z</dcterms:modified>
</cp:coreProperties>
</file>