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cfd98e942e27194/PrimmoConseil/BONUS/PrimmoConseil Bonus/Excel calcul rentabilité et cash flow/"/>
    </mc:Choice>
  </mc:AlternateContent>
  <xr:revisionPtr revIDLastSave="0" documentId="8_{E610BE24-C9EE-460F-887E-65A6775EE13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ndement locatif" sheetId="1" r:id="rId1"/>
    <sheet name="Fiche travaux" sheetId="2" r:id="rId2"/>
  </sheets>
  <definedNames>
    <definedName name="annuite" localSheetId="1">'Fiche travaux'!$C$29</definedName>
    <definedName name="annuite">'Rendement locatif'!$C$26</definedName>
    <definedName name="apport_personnel" localSheetId="1">'Fiche travaux'!$C$20</definedName>
    <definedName name="apport_personnel">'Rendement locatif'!$C$19</definedName>
    <definedName name="assurance_credit" localSheetId="1">'Fiche travaux'!$C$26</definedName>
    <definedName name="assurance_credit">'Rendement locatif'!$C$23</definedName>
    <definedName name="assurance_loyers" localSheetId="1">#REF!</definedName>
    <definedName name="assurance_loyers">'Rendement locatif'!$C$32</definedName>
    <definedName name="assurance_pno" localSheetId="1">#REF!</definedName>
    <definedName name="assurance_pno">'Rendement locatif'!$C$33</definedName>
    <definedName name="autres_recettes" localSheetId="1">#REF!</definedName>
    <definedName name="autres_recettes">#REF!</definedName>
    <definedName name="cashflow" localSheetId="1">#REF!</definedName>
    <definedName name="cashflow">#REF!</definedName>
    <definedName name="charge1" localSheetId="1">#REF!</definedName>
    <definedName name="charge1">'Rendement locatif'!$C$31</definedName>
    <definedName name="charges_annuelles" localSheetId="1">#REF!</definedName>
    <definedName name="charges_annuelles">'Rendement locatif'!$C$37</definedName>
    <definedName name="cout_total" localSheetId="1">'Fiche travaux'!$C$16</definedName>
    <definedName name="cout_total">'Rendement locatif'!$C$16</definedName>
    <definedName name="description" localSheetId="1">#REF!</definedName>
    <definedName name="description">#REF!</definedName>
    <definedName name="duree_credit" localSheetId="1">'Fiche travaux'!$C$25</definedName>
    <definedName name="duree_credit">'Rendement locatif'!$C$22</definedName>
    <definedName name="frais_gestion" localSheetId="1">#REF!</definedName>
    <definedName name="frais_gestion">'Rendement locatif'!$C$34</definedName>
    <definedName name="frais_notaire" localSheetId="1">'Fiche travaux'!$C$11</definedName>
    <definedName name="frais_notaire">'Rendement locatif'!$C$13</definedName>
    <definedName name="interet_emprunt" localSheetId="1">#REF!</definedName>
    <definedName name="interet_emprunt">'Rendement locatif'!$C$27</definedName>
    <definedName name="loyer_cc" localSheetId="1">#REF!</definedName>
    <definedName name="loyer_cc">'Rendement locatif'!$F$14</definedName>
    <definedName name="mensualites" localSheetId="1">'Fiche travaux'!$C$28</definedName>
    <definedName name="mensualites">'Rendement locatif'!$C$25</definedName>
    <definedName name="montant_pret" localSheetId="1">'Fiche travaux'!$C$21</definedName>
    <definedName name="montant_pret">'Rendement locatif'!$C$20</definedName>
    <definedName name="prix_achat" localSheetId="1">'Fiche travaux'!$C$7</definedName>
    <definedName name="prix_achat">'Rendement locatif'!$C$8</definedName>
    <definedName name="rendement_brut" localSheetId="1">#REF!</definedName>
    <definedName name="rendement_brut">'Rendement locatif'!$F$26</definedName>
    <definedName name="rendement_net_charges" localSheetId="1">#REF!</definedName>
    <definedName name="rendement_net_charges">'Rendement locatif'!$F$27</definedName>
    <definedName name="rendement_netnet_micro_bic_LMNP" localSheetId="1">#REF!</definedName>
    <definedName name="rendement_netnet_micro_bic_LMNP">#REF!</definedName>
    <definedName name="rendement_netnet_micro_foncier" localSheetId="1">#REF!</definedName>
    <definedName name="rendement_netnet_micro_foncier">#REF!</definedName>
    <definedName name="rendement_netnet_reel_LMNP" localSheetId="1">#REF!</definedName>
    <definedName name="rendement_netnet_reel_LMNP">#REF!</definedName>
    <definedName name="rendement_netnet_reel_vide" localSheetId="1">#REF!</definedName>
    <definedName name="rendement_netnet_reel_vide">#REF!</definedName>
    <definedName name="reparation_annuelles" localSheetId="1">#REF!</definedName>
    <definedName name="reparation_annuelles">'Rendement locatif'!$C$36</definedName>
    <definedName name="revenu_fiscal" localSheetId="1">#REF!</definedName>
    <definedName name="revenu_fiscal">#REF!</definedName>
    <definedName name="revenu_foncier" localSheetId="1">#REF!</definedName>
    <definedName name="revenu_foncier">#REF!</definedName>
    <definedName name="surface" localSheetId="1">'Fiche travaux'!$C$4</definedName>
    <definedName name="surface">'Rendement locatif'!$C$7</definedName>
    <definedName name="taux_credit" localSheetId="1">'Fiche travaux'!$C$22</definedName>
    <definedName name="taux_credit">'Rendement locatif'!$C$21</definedName>
    <definedName name="taux_vacance" localSheetId="1">#REF!</definedName>
    <definedName name="taux_vacance">'Rendement locatif'!$F$15</definedName>
    <definedName name="taxe_fonciere" localSheetId="1">#REF!</definedName>
    <definedName name="taxe_fonciere">'Rendement locatif'!$C$35</definedName>
    <definedName name="tmi" localSheetId="1">#REF!</definedName>
    <definedName name="tmi">#REF!</definedName>
    <definedName name="total_charges" localSheetId="1">#REF!</definedName>
    <definedName name="total_charges">'Rendement locatif'!$C$41</definedName>
    <definedName name="total_recettes" localSheetId="1">#REF!</definedName>
    <definedName name="total_recettes">'Rendement locatif'!$F$16</definedName>
    <definedName name="travaux" localSheetId="1">'Fiche travaux'!$C$9</definedName>
    <definedName name="travaux">'Rendement locatif'!$C$11</definedName>
    <definedName name="valeur_mobilier" localSheetId="1">'Fiche travaux'!$C$14</definedName>
    <definedName name="valeur_mobilier">'Rendement locatif'!$C$15</definedName>
    <definedName name="ville" localSheetId="1">#REF!</definedName>
    <definedName name="vill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  <c r="H32" i="2"/>
  <c r="H33" i="2" s="1"/>
  <c r="G32" i="2"/>
  <c r="G33" i="2" s="1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32" i="2" s="1"/>
  <c r="F34" i="1"/>
  <c r="F32" i="1"/>
  <c r="F14" i="1"/>
  <c r="F16" i="1" s="1"/>
  <c r="C13" i="1"/>
  <c r="F37" i="1" s="1"/>
  <c r="C10" i="1"/>
  <c r="F21" i="1" l="1"/>
  <c r="E33" i="2"/>
  <c r="C16" i="1" l="1"/>
  <c r="F33" i="1"/>
  <c r="F35" i="1" s="1"/>
  <c r="F40" i="1" l="1"/>
  <c r="C20" i="1"/>
  <c r="F19" i="1"/>
  <c r="F26" i="1"/>
  <c r="C24" i="1" l="1"/>
  <c r="C28" i="1" s="1"/>
  <c r="C27" i="1"/>
  <c r="C25" i="1"/>
  <c r="C31" i="1" l="1"/>
  <c r="C41" i="1" s="1"/>
  <c r="F27" i="1" s="1"/>
  <c r="C26" i="1"/>
  <c r="F20" i="1"/>
  <c r="F28" i="1" s="1"/>
  <c r="F29" i="1"/>
  <c r="F39" i="1" l="1"/>
  <c r="F22" i="1"/>
  <c r="F41" i="1" s="1"/>
  <c r="F23" i="1" l="1"/>
</calcChain>
</file>

<file path=xl/sharedStrings.xml><?xml version="1.0" encoding="utf-8"?>
<sst xmlns="http://schemas.openxmlformats.org/spreadsheetml/2006/main" count="103" uniqueCount="101">
  <si>
    <t>Calculateur de rendement immobilier locatif en SCI @ IS</t>
  </si>
  <si>
    <t>Fiche travaux estimative</t>
  </si>
  <si>
    <t>Frais d'acquisition</t>
  </si>
  <si>
    <t>Surface du bien (en m²)</t>
  </si>
  <si>
    <t xml:space="preserve">Objectif CASHFLOW BRUT : </t>
  </si>
  <si>
    <t>Ville :</t>
  </si>
  <si>
    <t>Nature</t>
  </si>
  <si>
    <t>Libourne</t>
  </si>
  <si>
    <t>Prix au m²</t>
  </si>
  <si>
    <t>Surface</t>
  </si>
  <si>
    <t>Prix</t>
  </si>
  <si>
    <t>Devis 1</t>
  </si>
  <si>
    <t>Prix achat marché (m²)</t>
  </si>
  <si>
    <t>1800 € / m²</t>
  </si>
  <si>
    <t>Devis 2</t>
  </si>
  <si>
    <t>Démolition et évacuation (m²)</t>
  </si>
  <si>
    <t>Recettes locatives</t>
  </si>
  <si>
    <t>Chambre 1</t>
  </si>
  <si>
    <t>Prix d'achat (net vendeur)</t>
  </si>
  <si>
    <t>Pose sol souple (PVC)</t>
  </si>
  <si>
    <t>Chambre 2</t>
  </si>
  <si>
    <t>Electricité (45 m²)</t>
  </si>
  <si>
    <t>Frais agence</t>
  </si>
  <si>
    <t>Chambre 3</t>
  </si>
  <si>
    <t>Prix achat au m²</t>
  </si>
  <si>
    <t>Compteur ENEDIS</t>
  </si>
  <si>
    <t>Chambre 4</t>
  </si>
  <si>
    <t>Montant des travaux</t>
  </si>
  <si>
    <t>Plomberie (45 m²)</t>
  </si>
  <si>
    <t>Chambre 5</t>
  </si>
  <si>
    <t>Frais de notaire</t>
  </si>
  <si>
    <t>Salle d'eau (45 m²)</t>
  </si>
  <si>
    <t>Cuisine hors electroménager (45 m²)</t>
  </si>
  <si>
    <t>Menuiseries (100 x 100 standard)</t>
  </si>
  <si>
    <t>Frais bancaires + garantie</t>
  </si>
  <si>
    <t>Loyer mensuel total</t>
  </si>
  <si>
    <t>Volet roulant électrique</t>
  </si>
  <si>
    <t>Porte entrée</t>
  </si>
  <si>
    <t>Porte intérieure</t>
  </si>
  <si>
    <t>Mobilier</t>
  </si>
  <si>
    <t>Radiateur électrique</t>
  </si>
  <si>
    <t>Sèche-serviette</t>
  </si>
  <si>
    <t>Radiateur (fonte)</t>
  </si>
  <si>
    <t>% de vacance locative</t>
  </si>
  <si>
    <t>Faïence SDE / cuisine</t>
  </si>
  <si>
    <t>Chaudière</t>
  </si>
  <si>
    <t>Total coût d'achat</t>
  </si>
  <si>
    <t>WC</t>
  </si>
  <si>
    <t>Cumulus (200 litres)</t>
  </si>
  <si>
    <t>Toiture</t>
  </si>
  <si>
    <t>Enduit</t>
  </si>
  <si>
    <t>Ragréage</t>
  </si>
  <si>
    <t>Peinture</t>
  </si>
  <si>
    <t>Placo classique</t>
  </si>
  <si>
    <t>Placo hydrofuge</t>
  </si>
  <si>
    <t>Total recettes annuelles</t>
  </si>
  <si>
    <t>Total :</t>
  </si>
  <si>
    <t>Prix / m²</t>
  </si>
  <si>
    <t>Financement</t>
  </si>
  <si>
    <t>CASH FLOW</t>
  </si>
  <si>
    <t>Apport personnel</t>
  </si>
  <si>
    <t>Règle des 25%</t>
  </si>
  <si>
    <t>Montant du prêt</t>
  </si>
  <si>
    <t>CASH FLOW mensuel Brut</t>
  </si>
  <si>
    <t>% Taux d'intérêt annuel</t>
  </si>
  <si>
    <t>CA annuel</t>
  </si>
  <si>
    <t>Durée de l'emprunt (années)</t>
  </si>
  <si>
    <t>Charges annuelles</t>
  </si>
  <si>
    <t>% Assurance crédit</t>
  </si>
  <si>
    <t>Trésorerie annuelle</t>
  </si>
  <si>
    <t>Mensualités (hors assurance)</t>
  </si>
  <si>
    <t>Mensualités totales</t>
  </si>
  <si>
    <t>Retour sur investissement</t>
  </si>
  <si>
    <t>Remboursement annuel</t>
  </si>
  <si>
    <t>Rentabilité brute</t>
  </si>
  <si>
    <t>Intérêts d'emprunt 1ère année</t>
  </si>
  <si>
    <t>Rentabilité nette</t>
  </si>
  <si>
    <t>Coût total crédit</t>
  </si>
  <si>
    <t>Retour sur Trésorerie (cashflow / apport)</t>
  </si>
  <si>
    <t>Taux de couverture (revenus / coût crédit)</t>
  </si>
  <si>
    <t>Charges déductibles</t>
  </si>
  <si>
    <t>Assurance crédit</t>
  </si>
  <si>
    <t>Amortissement</t>
  </si>
  <si>
    <t>GRL/GRI - Assurance loyers impayés (%)</t>
  </si>
  <si>
    <t>Amortissement bien sur 20 ans (85% Net Vendeur)</t>
  </si>
  <si>
    <t>Assurance propriétaire non occupant (%)</t>
  </si>
  <si>
    <t>Amortissement travaux sur 8 ans</t>
  </si>
  <si>
    <t>Frais de gestion sur loyers HC (%)</t>
  </si>
  <si>
    <t>Amortissement meubles sur 5 ans</t>
  </si>
  <si>
    <t>Taxe foncière</t>
  </si>
  <si>
    <t>Amortissement annuel à déduire :</t>
  </si>
  <si>
    <t>CFE</t>
  </si>
  <si>
    <t>Honoraires expert-comptable</t>
  </si>
  <si>
    <t>Charges 1ère année (FA+FN)</t>
  </si>
  <si>
    <t>Electricité</t>
  </si>
  <si>
    <t>ADSL / Fibre</t>
  </si>
  <si>
    <t>Trésorerie 1ère année</t>
  </si>
  <si>
    <t xml:space="preserve">Charges copropriété </t>
  </si>
  <si>
    <t>Résultat NET annuel (1ère année)</t>
  </si>
  <si>
    <t>Total charges annuelles</t>
  </si>
  <si>
    <t>Résultat NET annuel (années suivantes)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</si>
</sst>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&quot;€&quot;"/>
    <numFmt numFmtId="165" formatCode="_(* #,##0_)\ [$€-1]_);\(#,##0\)\ [$€-1]_);_(* &quot;-&quot;??_)\ [$€-1]_);_(@"/>
    <numFmt numFmtId="166" formatCode="\ 0\ [$€-40C]\ ;\-0\ [$€-40C]\ ;\-00\ [$€-40C]\ ;\ @\ "/>
    <numFmt numFmtId="167" formatCode="0&quot;  &quot;[$€-401]\ ;&quot; (&quot;0&quot;) &quot;[$€-401]\ ;&quot; -  &quot;[$€-401];\ @\ "/>
    <numFmt numFmtId="168" formatCode="[$€]#,##0.00\ ;[$€]\(#,##0.00\);[$€]\-00\ ;\ @\ "/>
  </numFmts>
  <fonts count="11">
    <font>
      <sz val="11"/>
      <color rgb="FF000000"/>
      <name val="Calibri"/>
    </font>
    <font>
      <b/>
      <sz val="17"/>
      <color rgb="FF000000"/>
      <name val="Calibri"/>
    </font>
    <font>
      <sz val="11"/>
      <name val="Calibri"/>
    </font>
    <font>
      <b/>
      <sz val="24"/>
      <color rgb="FF0000FF"/>
      <name val="Calibri"/>
    </font>
    <font>
      <b/>
      <sz val="11"/>
      <color rgb="FFFFFFFF"/>
      <name val="Calibri"/>
    </font>
    <font>
      <b/>
      <sz val="11"/>
      <name val="Calibri"/>
    </font>
    <font>
      <sz val="11"/>
      <color rgb="FF1F497D"/>
      <name val="Calibri"/>
    </font>
    <font>
      <sz val="11"/>
      <color rgb="FF366092"/>
      <name val="Calibri"/>
    </font>
    <font>
      <b/>
      <sz val="11"/>
      <color rgb="FF000000"/>
      <name val="Calibri"/>
    </font>
    <font>
      <i/>
      <sz val="11"/>
      <color rgb="FF000000"/>
      <name val="Calibri"/>
    </font>
    <font>
      <b/>
      <sz val="11"/>
      <color rgb="FF00000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95959"/>
        <bgColor rgb="FF595959"/>
      </patternFill>
    </fill>
    <fill>
      <patternFill patternType="solid">
        <fgColor rgb="FF00FF00"/>
        <bgColor rgb="FF00FF00"/>
      </patternFill>
    </fill>
    <fill>
      <patternFill patternType="solid">
        <fgColor rgb="FFDBE5F1"/>
        <bgColor rgb="FFDBE5F1"/>
      </patternFill>
    </fill>
    <fill>
      <patternFill patternType="solid">
        <fgColor rgb="FF4A86E8"/>
        <bgColor rgb="FF4A86E8"/>
      </patternFill>
    </fill>
    <fill>
      <patternFill patternType="solid">
        <fgColor rgb="FF00FFFF"/>
        <bgColor rgb="FF00FFFF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rgb="FF001285"/>
      </bottom>
      <diagonal/>
    </border>
    <border>
      <left/>
      <right/>
      <top/>
      <bottom style="thick">
        <color rgb="FF001285"/>
      </bottom>
      <diagonal/>
    </border>
    <border>
      <left/>
      <right/>
      <top/>
      <bottom style="thick">
        <color rgb="FF001285"/>
      </bottom>
      <diagonal/>
    </border>
    <border>
      <left style="hair">
        <color rgb="FF244061"/>
      </left>
      <right style="hair">
        <color rgb="FF244061"/>
      </right>
      <top style="hair">
        <color rgb="FF244061"/>
      </top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/>
      <top/>
      <bottom style="hair">
        <color rgb="FF000000"/>
      </bottom>
      <diagonal/>
    </border>
    <border>
      <left style="hair">
        <color rgb="FF244061"/>
      </left>
      <right style="hair">
        <color rgb="FF244061"/>
      </right>
      <top style="hair">
        <color rgb="FF244061"/>
      </top>
      <bottom/>
      <diagonal/>
    </border>
    <border>
      <left/>
      <right style="hair">
        <color rgb="FF244061"/>
      </right>
      <top/>
      <bottom/>
      <diagonal/>
    </border>
    <border>
      <left style="hair">
        <color rgb="FF244061"/>
      </left>
      <right style="hair">
        <color rgb="FF244061"/>
      </right>
      <top style="thin">
        <color rgb="FF000000"/>
      </top>
      <bottom style="hair">
        <color rgb="FF244061"/>
      </bottom>
      <diagonal/>
    </border>
    <border>
      <left/>
      <right style="hair">
        <color rgb="FF24406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244061"/>
      </left>
      <right style="hair">
        <color rgb="FF244061"/>
      </right>
      <top/>
      <bottom style="hair">
        <color rgb="FF244061"/>
      </bottom>
      <diagonal/>
    </border>
    <border>
      <left style="hair">
        <color rgb="FF244061"/>
      </left>
      <right style="hair">
        <color rgb="FF244061"/>
      </right>
      <top/>
      <bottom style="hair">
        <color rgb="FF000000"/>
      </bottom>
      <diagonal/>
    </border>
    <border>
      <left style="hair">
        <color rgb="FF244061"/>
      </left>
      <right style="hair">
        <color rgb="FF244061"/>
      </right>
      <top/>
      <bottom style="hair">
        <color rgb="FF24406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244061"/>
      </right>
      <top/>
      <bottom style="hair">
        <color rgb="FF000000"/>
      </bottom>
      <diagonal/>
    </border>
    <border>
      <left/>
      <right style="hair">
        <color rgb="FF244061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0" fillId="2" borderId="1" xfId="0" applyFont="1" applyFill="1" applyBorder="1" applyAlignment="1"/>
    <xf numFmtId="0" fontId="0" fillId="0" borderId="0" xfId="0" applyFont="1" applyAlignment="1"/>
    <xf numFmtId="0" fontId="0" fillId="2" borderId="0" xfId="0" applyFont="1" applyFill="1" applyAlignment="1"/>
    <xf numFmtId="0" fontId="0" fillId="2" borderId="0" xfId="0" applyFont="1" applyFill="1" applyAlignment="1">
      <alignment horizontal="right" vertical="center"/>
    </xf>
    <xf numFmtId="0" fontId="4" fillId="3" borderId="1" xfId="0" applyFont="1" applyFill="1" applyBorder="1" applyAlignment="1"/>
    <xf numFmtId="164" fontId="5" fillId="2" borderId="0" xfId="0" applyNumberFormat="1" applyFont="1" applyFill="1" applyAlignment="1">
      <alignment horizontal="center" vertical="center"/>
    </xf>
    <xf numFmtId="0" fontId="6" fillId="0" borderId="0" xfId="0" applyFont="1" applyAlignment="1"/>
    <xf numFmtId="164" fontId="5" fillId="4" borderId="0" xfId="0" applyNumberFormat="1" applyFont="1" applyFill="1" applyAlignment="1">
      <alignment horizontal="center" vertical="center"/>
    </xf>
    <xf numFmtId="1" fontId="7" fillId="5" borderId="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2" fillId="6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" fillId="6" borderId="0" xfId="0" applyFont="1" applyFill="1" applyAlignment="1">
      <alignment horizontal="center"/>
    </xf>
    <xf numFmtId="0" fontId="0" fillId="6" borderId="0" xfId="0" applyFont="1" applyFill="1" applyAlignment="1">
      <alignment horizontal="center"/>
    </xf>
    <xf numFmtId="0" fontId="6" fillId="0" borderId="0" xfId="0" applyFont="1" applyAlignment="1"/>
    <xf numFmtId="0" fontId="4" fillId="3" borderId="1" xfId="0" applyFont="1" applyFill="1" applyBorder="1" applyAlignment="1"/>
    <xf numFmtId="165" fontId="7" fillId="5" borderId="5" xfId="0" applyNumberFormat="1" applyFont="1" applyFill="1" applyBorder="1" applyAlignment="1">
      <alignment horizontal="center" vertical="center"/>
    </xf>
    <xf numFmtId="1" fontId="7" fillId="5" borderId="6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6" fontId="7" fillId="5" borderId="5" xfId="0" applyNumberFormat="1" applyFont="1" applyFill="1" applyBorder="1" applyAlignment="1">
      <alignment horizontal="center" vertical="center"/>
    </xf>
    <xf numFmtId="167" fontId="7" fillId="5" borderId="7" xfId="0" applyNumberFormat="1" applyFont="1" applyFill="1" applyBorder="1" applyAlignment="1">
      <alignment horizontal="center"/>
    </xf>
    <xf numFmtId="166" fontId="7" fillId="5" borderId="7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vertical="center"/>
    </xf>
    <xf numFmtId="166" fontId="7" fillId="7" borderId="7" xfId="0" applyNumberFormat="1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6" fillId="0" borderId="8" xfId="0" applyFont="1" applyBorder="1" applyAlignment="1"/>
    <xf numFmtId="166" fontId="7" fillId="5" borderId="7" xfId="0" applyNumberFormat="1" applyFont="1" applyFill="1" applyBorder="1" applyAlignment="1">
      <alignment horizontal="center"/>
    </xf>
    <xf numFmtId="165" fontId="7" fillId="5" borderId="9" xfId="0" applyNumberFormat="1" applyFont="1" applyFill="1" applyBorder="1" applyAlignment="1">
      <alignment horizontal="center" vertical="center"/>
    </xf>
    <xf numFmtId="0" fontId="6" fillId="0" borderId="10" xfId="0" applyFont="1" applyBorder="1" applyAlignment="1"/>
    <xf numFmtId="0" fontId="2" fillId="0" borderId="0" xfId="0" applyFont="1" applyAlignment="1">
      <alignment horizontal="center"/>
    </xf>
    <xf numFmtId="166" fontId="7" fillId="5" borderId="11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166" fontId="7" fillId="5" borderId="12" xfId="0" applyNumberFormat="1" applyFont="1" applyFill="1" applyBorder="1" applyAlignment="1">
      <alignment horizontal="center"/>
    </xf>
    <xf numFmtId="9" fontId="7" fillId="5" borderId="5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vertical="center"/>
    </xf>
    <xf numFmtId="166" fontId="8" fillId="8" borderId="1" xfId="0" applyNumberFormat="1" applyFont="1" applyFill="1" applyBorder="1" applyAlignment="1">
      <alignment horizontal="center" vertical="center"/>
    </xf>
    <xf numFmtId="0" fontId="0" fillId="2" borderId="13" xfId="0" applyFont="1" applyFill="1" applyBorder="1" applyAlignment="1"/>
    <xf numFmtId="0" fontId="0" fillId="2" borderId="14" xfId="0" applyFont="1" applyFill="1" applyBorder="1" applyAlignment="1"/>
    <xf numFmtId="0" fontId="8" fillId="8" borderId="1" xfId="0" applyFont="1" applyFill="1" applyBorder="1" applyAlignment="1"/>
    <xf numFmtId="0" fontId="0" fillId="2" borderId="14" xfId="0" applyFont="1" applyFill="1" applyBorder="1" applyAlignment="1"/>
    <xf numFmtId="166" fontId="8" fillId="4" borderId="1" xfId="0" applyNumberFormat="1" applyFont="1" applyFill="1" applyBorder="1" applyAlignment="1">
      <alignment horizontal="center"/>
    </xf>
    <xf numFmtId="165" fontId="7" fillId="2" borderId="5" xfId="0" applyNumberFormat="1" applyFont="1" applyFill="1" applyBorder="1" applyAlignment="1">
      <alignment horizontal="center" vertical="center"/>
    </xf>
    <xf numFmtId="168" fontId="0" fillId="2" borderId="1" xfId="0" applyNumberFormat="1" applyFont="1" applyFill="1" applyBorder="1" applyAlignment="1"/>
    <xf numFmtId="168" fontId="4" fillId="3" borderId="1" xfId="0" applyNumberFormat="1" applyFont="1" applyFill="1" applyBorder="1" applyAlignment="1"/>
    <xf numFmtId="0" fontId="4" fillId="3" borderId="15" xfId="0" applyFont="1" applyFill="1" applyBorder="1" applyAlignment="1"/>
    <xf numFmtId="0" fontId="4" fillId="3" borderId="15" xfId="0" applyFont="1" applyFill="1" applyBorder="1" applyAlignment="1"/>
    <xf numFmtId="166" fontId="7" fillId="5" borderId="16" xfId="0" applyNumberFormat="1" applyFont="1" applyFill="1" applyBorder="1" applyAlignment="1">
      <alignment horizontal="center"/>
    </xf>
    <xf numFmtId="0" fontId="9" fillId="2" borderId="1" xfId="0" applyFont="1" applyFill="1" applyBorder="1" applyAlignment="1"/>
    <xf numFmtId="166" fontId="0" fillId="2" borderId="0" xfId="0" applyNumberFormat="1" applyFont="1" applyFill="1" applyAlignment="1">
      <alignment horizontal="center" vertical="center"/>
    </xf>
    <xf numFmtId="166" fontId="7" fillId="5" borderId="17" xfId="0" applyNumberFormat="1" applyFont="1" applyFill="1" applyBorder="1" applyAlignment="1">
      <alignment horizontal="center"/>
    </xf>
    <xf numFmtId="0" fontId="0" fillId="2" borderId="0" xfId="0" applyFont="1" applyFill="1" applyAlignment="1"/>
    <xf numFmtId="166" fontId="8" fillId="4" borderId="0" xfId="0" applyNumberFormat="1" applyFont="1" applyFill="1" applyAlignment="1">
      <alignment horizontal="center" vertical="center"/>
    </xf>
    <xf numFmtId="10" fontId="7" fillId="5" borderId="18" xfId="0" applyNumberFormat="1" applyFont="1" applyFill="1" applyBorder="1" applyAlignment="1">
      <alignment horizontal="center"/>
    </xf>
    <xf numFmtId="0" fontId="2" fillId="0" borderId="0" xfId="0" applyFont="1" applyAlignment="1"/>
    <xf numFmtId="166" fontId="0" fillId="2" borderId="0" xfId="0" applyNumberFormat="1" applyFont="1" applyFill="1" applyAlignment="1">
      <alignment horizontal="center"/>
    </xf>
    <xf numFmtId="1" fontId="7" fillId="5" borderId="18" xfId="0" applyNumberFormat="1" applyFont="1" applyFill="1" applyBorder="1" applyAlignment="1">
      <alignment horizontal="center"/>
    </xf>
    <xf numFmtId="166" fontId="0" fillId="9" borderId="0" xfId="0" applyNumberFormat="1" applyFont="1" applyFill="1" applyAlignment="1">
      <alignment horizontal="center"/>
    </xf>
    <xf numFmtId="10" fontId="7" fillId="5" borderId="18" xfId="0" applyNumberFormat="1" applyFont="1" applyFill="1" applyBorder="1" applyAlignment="1">
      <alignment horizontal="center"/>
    </xf>
    <xf numFmtId="166" fontId="10" fillId="4" borderId="0" xfId="0" applyNumberFormat="1" applyFont="1" applyFill="1" applyAlignment="1">
      <alignment horizontal="center"/>
    </xf>
    <xf numFmtId="166" fontId="0" fillId="0" borderId="0" xfId="0" applyNumberFormat="1" applyFont="1" applyAlignment="1"/>
    <xf numFmtId="166" fontId="0" fillId="2" borderId="0" xfId="0" applyNumberFormat="1" applyFont="1" applyFill="1" applyAlignment="1"/>
    <xf numFmtId="0" fontId="0" fillId="8" borderId="19" xfId="0" applyFont="1" applyFill="1" applyBorder="1" applyAlignment="1"/>
    <xf numFmtId="10" fontId="0" fillId="8" borderId="19" xfId="0" applyNumberFormat="1" applyFont="1" applyFill="1" applyBorder="1" applyAlignment="1">
      <alignment horizontal="center"/>
    </xf>
    <xf numFmtId="0" fontId="2" fillId="0" borderId="19" xfId="0" applyFont="1" applyBorder="1" applyAlignment="1"/>
    <xf numFmtId="9" fontId="2" fillId="0" borderId="19" xfId="0" applyNumberFormat="1" applyFont="1" applyBorder="1" applyAlignment="1">
      <alignment horizontal="center"/>
    </xf>
    <xf numFmtId="2" fontId="2" fillId="0" borderId="19" xfId="0" applyNumberFormat="1" applyFont="1" applyBorder="1" applyAlignment="1">
      <alignment horizontal="center"/>
    </xf>
    <xf numFmtId="166" fontId="7" fillId="5" borderId="6" xfId="0" applyNumberFormat="1" applyFont="1" applyFill="1" applyBorder="1" applyAlignment="1">
      <alignment horizontal="center"/>
    </xf>
    <xf numFmtId="9" fontId="7" fillId="5" borderId="7" xfId="0" applyNumberFormat="1" applyFont="1" applyFill="1" applyBorder="1" applyAlignment="1">
      <alignment horizontal="center"/>
    </xf>
    <xf numFmtId="166" fontId="10" fillId="7" borderId="0" xfId="0" applyNumberFormat="1" applyFont="1" applyFill="1" applyAlignment="1">
      <alignment horizont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166" fontId="10" fillId="6" borderId="0" xfId="0" applyNumberFormat="1" applyFont="1" applyFill="1" applyAlignment="1">
      <alignment horizontal="center"/>
    </xf>
    <xf numFmtId="0" fontId="6" fillId="0" borderId="10" xfId="0" applyFont="1" applyBorder="1" applyAlignment="1"/>
    <xf numFmtId="0" fontId="0" fillId="0" borderId="0" xfId="0" applyFont="1" applyAlignment="1">
      <alignment horizontal="right"/>
    </xf>
    <xf numFmtId="0" fontId="8" fillId="2" borderId="0" xfId="0" applyFont="1" applyFill="1" applyAlignment="1">
      <alignment horizontal="center"/>
    </xf>
    <xf numFmtId="0" fontId="6" fillId="0" borderId="20" xfId="0" applyFont="1" applyBorder="1" applyAlignment="1"/>
    <xf numFmtId="166" fontId="7" fillId="5" borderId="21" xfId="0" applyNumberFormat="1" applyFont="1" applyFill="1" applyBorder="1" applyAlignment="1">
      <alignment horizontal="center"/>
    </xf>
    <xf numFmtId="166" fontId="5" fillId="0" borderId="0" xfId="0" applyNumberFormat="1" applyFont="1" applyAlignment="1">
      <alignment horizontal="center" vertical="center"/>
    </xf>
    <xf numFmtId="0" fontId="6" fillId="0" borderId="22" xfId="0" applyFont="1" applyBorder="1" applyAlignment="1"/>
    <xf numFmtId="166" fontId="7" fillId="5" borderId="12" xfId="0" applyNumberFormat="1" applyFont="1" applyFill="1" applyBorder="1" applyAlignment="1">
      <alignment horizontal="center"/>
    </xf>
    <xf numFmtId="166" fontId="8" fillId="4" borderId="0" xfId="0" applyNumberFormat="1" applyFont="1" applyFill="1" applyAlignment="1">
      <alignment horizontal="center"/>
    </xf>
    <xf numFmtId="166" fontId="8" fillId="10" borderId="1" xfId="0" applyNumberFormat="1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166" fontId="8" fillId="2" borderId="0" xfId="0" applyNumberFormat="1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3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43"/>
  <sheetViews>
    <sheetView tabSelected="1" workbookViewId="0">
      <selection activeCell="B3" sqref="B3"/>
    </sheetView>
  </sheetViews>
  <sheetFormatPr baseColWidth="10" defaultColWidth="14.453125" defaultRowHeight="15" customHeight="1"/>
  <cols>
    <col min="1" max="1" width="3.26953125" customWidth="1"/>
    <col min="2" max="2" width="39.26953125" customWidth="1"/>
    <col min="3" max="3" width="15.08984375" customWidth="1"/>
    <col min="4" max="4" width="6" customWidth="1"/>
    <col min="5" max="5" width="43.54296875" customWidth="1"/>
    <col min="6" max="6" width="14" customWidth="1"/>
    <col min="7" max="7" width="8.81640625" customWidth="1"/>
    <col min="8" max="19" width="8.7265625" customWidth="1"/>
  </cols>
  <sheetData>
    <row r="1" spans="1:19" ht="22">
      <c r="A1" s="1"/>
      <c r="B1" s="85" t="s">
        <v>0</v>
      </c>
      <c r="C1" s="86"/>
      <c r="D1" s="86"/>
      <c r="E1" s="86"/>
      <c r="F1" s="87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4.5">
      <c r="A2" s="1"/>
      <c r="B2" s="3"/>
      <c r="C2" s="3"/>
      <c r="D2" s="3"/>
      <c r="E2" s="4"/>
      <c r="F2" s="6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4.5">
      <c r="A3" s="1"/>
      <c r="B3" s="4" t="s">
        <v>4</v>
      </c>
      <c r="C3" s="8">
        <v>1200</v>
      </c>
      <c r="D3" s="2"/>
      <c r="E3" s="10" t="s">
        <v>5</v>
      </c>
      <c r="F3" s="12" t="s">
        <v>7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4.5">
      <c r="A4" s="1"/>
      <c r="D4" s="2"/>
      <c r="E4" s="10" t="s">
        <v>12</v>
      </c>
      <c r="F4" s="12" t="s">
        <v>13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4.5">
      <c r="A5" s="1"/>
      <c r="D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4.5">
      <c r="A6" s="1"/>
      <c r="B6" s="5" t="s">
        <v>2</v>
      </c>
      <c r="C6" s="5"/>
      <c r="D6" s="2"/>
      <c r="E6" s="16" t="s">
        <v>16</v>
      </c>
      <c r="F6" s="5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4.5">
      <c r="A7" s="1"/>
      <c r="B7" s="7" t="s">
        <v>3</v>
      </c>
      <c r="C7" s="18">
        <v>250</v>
      </c>
      <c r="D7" s="2"/>
      <c r="E7" s="15" t="s">
        <v>17</v>
      </c>
      <c r="F7" s="20">
        <v>400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4.5">
      <c r="A8" s="1"/>
      <c r="B8" s="15" t="s">
        <v>18</v>
      </c>
      <c r="C8" s="21">
        <v>300000</v>
      </c>
      <c r="D8" s="2"/>
      <c r="E8" s="15" t="s">
        <v>20</v>
      </c>
      <c r="F8" s="20">
        <v>400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4.5">
      <c r="A9" s="1"/>
      <c r="B9" s="7" t="s">
        <v>22</v>
      </c>
      <c r="C9" s="22">
        <v>15000</v>
      </c>
      <c r="D9" s="2"/>
      <c r="E9" s="15" t="s">
        <v>23</v>
      </c>
      <c r="F9" s="20">
        <v>400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4.5">
      <c r="A10" s="1"/>
      <c r="B10" s="7" t="s">
        <v>24</v>
      </c>
      <c r="C10" s="24">
        <f>(C8+C9)/C7</f>
        <v>1260</v>
      </c>
      <c r="D10" s="2"/>
      <c r="E10" s="15" t="s">
        <v>26</v>
      </c>
      <c r="F10" s="20">
        <v>400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4.5">
      <c r="A11" s="1"/>
      <c r="B11" s="15" t="s">
        <v>27</v>
      </c>
      <c r="C11" s="22">
        <f>'Fiche travaux'!E32</f>
        <v>0</v>
      </c>
      <c r="D11" s="2"/>
      <c r="E11" s="15" t="s">
        <v>29</v>
      </c>
      <c r="F11" s="20">
        <v>400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4.5">
      <c r="A12" s="1"/>
      <c r="B12" s="15"/>
      <c r="C12" s="22"/>
      <c r="D12" s="2"/>
      <c r="E12" s="7"/>
      <c r="F12" s="20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4.5">
      <c r="A13" s="1"/>
      <c r="B13" s="7" t="s">
        <v>30</v>
      </c>
      <c r="C13" s="27">
        <f>C8*0.082</f>
        <v>24600</v>
      </c>
      <c r="D13" s="2"/>
      <c r="E13" s="7"/>
      <c r="F13" s="20"/>
      <c r="G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4.5">
      <c r="A14" s="1"/>
      <c r="B14" s="29" t="s">
        <v>34</v>
      </c>
      <c r="C14" s="27"/>
      <c r="D14" s="2"/>
      <c r="E14" s="7" t="s">
        <v>35</v>
      </c>
      <c r="F14" s="31">
        <f>F7+F8+F9+F10+F11+F12+F13</f>
        <v>2000</v>
      </c>
      <c r="G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4.5">
      <c r="A15" s="1"/>
      <c r="B15" s="26" t="s">
        <v>39</v>
      </c>
      <c r="C15" s="33"/>
      <c r="D15" s="2"/>
      <c r="E15" s="7" t="s">
        <v>43</v>
      </c>
      <c r="F15" s="34">
        <v>0</v>
      </c>
      <c r="G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4.5">
      <c r="A16" s="23"/>
      <c r="B16" s="35" t="s">
        <v>46</v>
      </c>
      <c r="C16" s="36">
        <f>C8+C9+C11+C14+C13</f>
        <v>339600</v>
      </c>
      <c r="D16" s="2"/>
      <c r="E16" s="39" t="s">
        <v>55</v>
      </c>
      <c r="F16" s="41">
        <f>F14*12*(1-F15)</f>
        <v>24000</v>
      </c>
      <c r="G16" s="2"/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1:19" ht="14.5">
      <c r="A17" s="1"/>
      <c r="B17" s="1"/>
      <c r="C17" s="43"/>
      <c r="D17" s="2"/>
      <c r="G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4.5">
      <c r="A18" s="1"/>
      <c r="B18" s="5" t="s">
        <v>58</v>
      </c>
      <c r="C18" s="44"/>
      <c r="D18" s="2"/>
      <c r="E18" s="45" t="s">
        <v>59</v>
      </c>
      <c r="F18" s="46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4.5">
      <c r="A19" s="1"/>
      <c r="B19" s="7" t="s">
        <v>60</v>
      </c>
      <c r="C19" s="47">
        <v>10000</v>
      </c>
      <c r="D19" s="2"/>
      <c r="E19" s="48" t="s">
        <v>61</v>
      </c>
      <c r="F19" s="49">
        <f>C16*25%/100</f>
        <v>849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4.5">
      <c r="A20" s="23"/>
      <c r="B20" s="7" t="s">
        <v>62</v>
      </c>
      <c r="C20" s="50">
        <f>C16-C19</f>
        <v>329600</v>
      </c>
      <c r="D20" s="2"/>
      <c r="E20" s="51" t="s">
        <v>63</v>
      </c>
      <c r="F20" s="52">
        <f>F14-C25</f>
        <v>387.03853472233936</v>
      </c>
      <c r="G20" s="2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</row>
    <row r="21" spans="1:19" ht="14.5">
      <c r="A21" s="1"/>
      <c r="B21" s="7" t="s">
        <v>64</v>
      </c>
      <c r="C21" s="53">
        <v>1.0999999999999999E-2</v>
      </c>
      <c r="D21" s="2"/>
      <c r="E21" s="54" t="s">
        <v>65</v>
      </c>
      <c r="F21" s="55">
        <f>F16</f>
        <v>24000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4.5">
      <c r="A22" s="1"/>
      <c r="B22" s="7" t="s">
        <v>66</v>
      </c>
      <c r="C22" s="56">
        <v>20</v>
      </c>
      <c r="D22" s="2"/>
      <c r="E22" s="54" t="s">
        <v>67</v>
      </c>
      <c r="F22" s="57">
        <f>C26+C41</f>
        <v>23080.33758333193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5.75" customHeight="1">
      <c r="A23" s="1"/>
      <c r="B23" s="7" t="s">
        <v>68</v>
      </c>
      <c r="C23" s="58">
        <v>3.0000000000000001E-3</v>
      </c>
      <c r="D23" s="2"/>
      <c r="E23" s="39" t="s">
        <v>69</v>
      </c>
      <c r="F23" s="59">
        <f>F21-F22</f>
        <v>919.66241666807036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5.75" customHeight="1">
      <c r="A24" s="1"/>
      <c r="B24" s="7" t="s">
        <v>70</v>
      </c>
      <c r="C24" s="60">
        <f>-PMT(C21/12,C22*12,C20)</f>
        <v>1530.5614652776605</v>
      </c>
      <c r="D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5.75" customHeight="1">
      <c r="A25" s="1"/>
      <c r="B25" s="7" t="s">
        <v>71</v>
      </c>
      <c r="C25" s="61">
        <f>-PMT(C21/12,C22*12,C20)+C23/12*C20</f>
        <v>1612.9614652776606</v>
      </c>
      <c r="D25" s="2"/>
      <c r="E25" s="46" t="s">
        <v>72</v>
      </c>
      <c r="F25" s="46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5.75" customHeight="1">
      <c r="A26" s="1"/>
      <c r="B26" s="7" t="s">
        <v>73</v>
      </c>
      <c r="C26" s="60">
        <f>C25*12</f>
        <v>19355.537583331927</v>
      </c>
      <c r="D26" s="2"/>
      <c r="E26" s="62" t="s">
        <v>74</v>
      </c>
      <c r="F26" s="63">
        <f>F16/C16</f>
        <v>7.0671378091872794E-2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5.75" customHeight="1">
      <c r="A27" s="1"/>
      <c r="B27" s="7" t="s">
        <v>75</v>
      </c>
      <c r="C27" s="60">
        <f>IFERROR(-CUMIPMT(C21/12,C22*12,C20,1,12,0),0)</f>
        <v>3551.0525403700831</v>
      </c>
      <c r="D27" s="2"/>
      <c r="E27" s="62" t="s">
        <v>76</v>
      </c>
      <c r="F27" s="63">
        <f>(F16-C41)/C16</f>
        <v>5.9703180212014123E-2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5.75" customHeight="1">
      <c r="A28" s="1"/>
      <c r="B28" s="7" t="s">
        <v>77</v>
      </c>
      <c r="C28" s="60">
        <f>(C24*12+assurance_credit*montant_pret)*duree_credit-montant_pret</f>
        <v>57510.751666638535</v>
      </c>
      <c r="D28" s="2"/>
      <c r="E28" s="64" t="s">
        <v>78</v>
      </c>
      <c r="F28" s="65">
        <f>F20/C19</f>
        <v>3.8703853472233936E-2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5.75" customHeight="1">
      <c r="A29" s="1"/>
      <c r="D29" s="2"/>
      <c r="E29" s="64" t="s">
        <v>79</v>
      </c>
      <c r="F29" s="66">
        <f>F16/(C25*12)</f>
        <v>1.2399552271112151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5.75" customHeight="1">
      <c r="A30" s="1"/>
      <c r="B30" s="5" t="s">
        <v>80</v>
      </c>
      <c r="C30" s="5"/>
      <c r="D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5.75" customHeight="1">
      <c r="A31" s="1"/>
      <c r="B31" s="7" t="s">
        <v>81</v>
      </c>
      <c r="C31" s="67">
        <f>(C25-C24)*12</f>
        <v>988.80000000000109</v>
      </c>
      <c r="D31" s="2"/>
      <c r="E31" s="16" t="s">
        <v>82</v>
      </c>
      <c r="F31" s="5"/>
      <c r="G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5.75" customHeight="1">
      <c r="A32" s="1"/>
      <c r="B32" s="7" t="s">
        <v>83</v>
      </c>
      <c r="C32" s="68">
        <v>0</v>
      </c>
      <c r="D32" s="2"/>
      <c r="E32" s="54" t="s">
        <v>84</v>
      </c>
      <c r="F32" s="69">
        <f>C8*0.85/20</f>
        <v>12750</v>
      </c>
      <c r="G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5.75" customHeight="1">
      <c r="A33" s="37"/>
      <c r="B33" s="70" t="s">
        <v>85</v>
      </c>
      <c r="C33" s="68">
        <v>0.01</v>
      </c>
      <c r="D33" s="2"/>
      <c r="E33" s="54" t="s">
        <v>86</v>
      </c>
      <c r="F33" s="69">
        <f>C11/8</f>
        <v>0</v>
      </c>
      <c r="G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6.5" customHeight="1">
      <c r="A34" s="37"/>
      <c r="B34" s="7" t="s">
        <v>87</v>
      </c>
      <c r="C34" s="68">
        <v>0</v>
      </c>
      <c r="D34" s="2"/>
      <c r="E34" s="54" t="s">
        <v>88</v>
      </c>
      <c r="F34" s="69">
        <f>C15/5</f>
        <v>0</v>
      </c>
      <c r="G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5.75" customHeight="1">
      <c r="A35" s="37"/>
      <c r="B35" s="29" t="s">
        <v>89</v>
      </c>
      <c r="C35" s="27">
        <v>1300</v>
      </c>
      <c r="D35" s="2"/>
      <c r="E35" s="71" t="s">
        <v>90</v>
      </c>
      <c r="F35" s="72">
        <f>F32+F33+F34</f>
        <v>12750</v>
      </c>
      <c r="G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5.75" customHeight="1">
      <c r="A36" s="37"/>
      <c r="B36" s="73" t="s">
        <v>91</v>
      </c>
      <c r="C36" s="22">
        <v>500</v>
      </c>
      <c r="D36" s="2"/>
      <c r="G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15.75" customHeight="1">
      <c r="A37" s="37"/>
      <c r="B37" s="73" t="s">
        <v>92</v>
      </c>
      <c r="C37" s="27">
        <v>400</v>
      </c>
      <c r="D37" s="2"/>
      <c r="E37" s="54" t="s">
        <v>93</v>
      </c>
      <c r="F37" s="69">
        <f>C13+C9+C14</f>
        <v>39600</v>
      </c>
      <c r="G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5.75" customHeight="1">
      <c r="A38" s="37"/>
      <c r="B38" s="29" t="s">
        <v>94</v>
      </c>
      <c r="C38" s="27"/>
      <c r="D38" s="2"/>
      <c r="E38" s="74"/>
      <c r="F38" s="75"/>
      <c r="G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5.75" customHeight="1">
      <c r="A39" s="37"/>
      <c r="B39" s="76" t="s">
        <v>95</v>
      </c>
      <c r="C39" s="77">
        <v>300</v>
      </c>
      <c r="D39" s="2"/>
      <c r="E39" s="71" t="s">
        <v>96</v>
      </c>
      <c r="F39" s="78">
        <f>F21-(C27)-C41</f>
        <v>16724.147459629916</v>
      </c>
      <c r="G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5.75" customHeight="1">
      <c r="A40" s="37"/>
      <c r="B40" s="79" t="s">
        <v>97</v>
      </c>
      <c r="C40" s="80"/>
      <c r="D40" s="2"/>
      <c r="E40" s="74" t="s">
        <v>98</v>
      </c>
      <c r="F40" s="81">
        <f>F21-F32-F33-F37-F34</f>
        <v>-28350</v>
      </c>
      <c r="G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5.75" customHeight="1">
      <c r="A41" s="37"/>
      <c r="B41" s="39" t="s">
        <v>99</v>
      </c>
      <c r="C41" s="82">
        <f>C31+(F16-C37)*(C32+C33+C34)+C35+C36+C37+C38+C39+C40</f>
        <v>3724.8000000000011</v>
      </c>
      <c r="D41" s="2"/>
      <c r="E41" s="83" t="s">
        <v>100</v>
      </c>
      <c r="F41" s="84">
        <f>F21-F22-F32-F33-F34</f>
        <v>-11830.33758333193</v>
      </c>
      <c r="G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5.75" customHeight="1">
      <c r="A42" s="37"/>
      <c r="D42" s="2"/>
      <c r="E42" s="71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5.75" customHeight="1">
      <c r="A43" s="2"/>
      <c r="D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5.75" customHeight="1">
      <c r="A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5.75" customHeight="1">
      <c r="A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5.75" customHeight="1">
      <c r="A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5.75" customHeight="1">
      <c r="A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5.75" customHeight="1">
      <c r="A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5.75" customHeight="1">
      <c r="A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5.75" customHeight="1">
      <c r="A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5.75" customHeight="1">
      <c r="A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5.75" customHeight="1">
      <c r="A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5.75" customHeight="1">
      <c r="A937" s="2"/>
      <c r="B937" s="2"/>
      <c r="C937" s="2"/>
      <c r="D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5.75" customHeight="1">
      <c r="A938" s="2"/>
      <c r="B938" s="2"/>
      <c r="C938" s="2"/>
      <c r="D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5.75" customHeight="1">
      <c r="A939" s="2"/>
      <c r="B939" s="2"/>
      <c r="C939" s="2"/>
      <c r="D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5.75" customHeight="1">
      <c r="A940" s="2"/>
      <c r="B940" s="2"/>
      <c r="C940" s="2"/>
      <c r="D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5.75" customHeight="1">
      <c r="A941" s="2"/>
      <c r="B941" s="2"/>
      <c r="C941" s="2"/>
      <c r="D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5.75" customHeight="1">
      <c r="A942" s="2"/>
      <c r="D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5.75" customHeight="1">
      <c r="A943" s="2"/>
      <c r="D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</sheetData>
  <mergeCells count="1">
    <mergeCell ref="B1:F1"/>
  </mergeCells>
  <pageMargins left="0.3" right="0.3" top="0.7" bottom="0.7" header="0" footer="0"/>
  <pageSetup paperSize="9" fitToWidth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33"/>
  <sheetViews>
    <sheetView workbookViewId="0"/>
  </sheetViews>
  <sheetFormatPr baseColWidth="10" defaultColWidth="14.453125" defaultRowHeight="15" customHeight="1"/>
  <cols>
    <col min="1" max="1" width="3.26953125" customWidth="1"/>
    <col min="2" max="2" width="32.08984375" customWidth="1"/>
    <col min="3" max="3" width="14.453125" customWidth="1"/>
    <col min="4" max="4" width="8.453125" customWidth="1"/>
    <col min="5" max="5" width="11" customWidth="1"/>
    <col min="6" max="6" width="4.26953125" customWidth="1"/>
    <col min="7" max="17" width="8.7265625" customWidth="1"/>
  </cols>
  <sheetData>
    <row r="1" spans="1:17" ht="31">
      <c r="A1" s="1"/>
      <c r="B1" s="88" t="s">
        <v>1</v>
      </c>
      <c r="C1" s="86"/>
      <c r="D1" s="86"/>
      <c r="E1" s="87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4.5">
      <c r="A2" s="1"/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4.5">
      <c r="A3" s="1"/>
      <c r="B3" s="5" t="s">
        <v>2</v>
      </c>
      <c r="C3" s="5"/>
      <c r="D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4.5">
      <c r="A4" s="1"/>
      <c r="B4" s="7" t="s">
        <v>3</v>
      </c>
      <c r="C4" s="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14.5">
      <c r="A5" s="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14.5">
      <c r="A6" s="1"/>
      <c r="B6" s="11" t="s">
        <v>6</v>
      </c>
      <c r="C6" s="11" t="s">
        <v>8</v>
      </c>
      <c r="D6" s="13" t="s">
        <v>9</v>
      </c>
      <c r="E6" s="11" t="s">
        <v>10</v>
      </c>
      <c r="F6" s="2"/>
      <c r="G6" s="14" t="s">
        <v>11</v>
      </c>
      <c r="H6" s="14" t="s">
        <v>14</v>
      </c>
      <c r="I6" s="2"/>
      <c r="J6" s="2"/>
      <c r="K6" s="2"/>
      <c r="L6" s="2"/>
      <c r="M6" s="2"/>
      <c r="N6" s="2"/>
      <c r="O6" s="2"/>
      <c r="P6" s="2"/>
      <c r="Q6" s="2"/>
    </row>
    <row r="7" spans="1:17" ht="14.5">
      <c r="A7" s="1"/>
      <c r="B7" s="15" t="s">
        <v>15</v>
      </c>
      <c r="C7" s="17">
        <v>100</v>
      </c>
      <c r="D7" s="19"/>
      <c r="E7" s="17">
        <f t="shared" ref="E7:E30" si="0">D7*C7</f>
        <v>0</v>
      </c>
      <c r="F7" s="2"/>
      <c r="G7" s="17"/>
      <c r="H7" s="17"/>
      <c r="I7" s="2"/>
      <c r="J7" s="2"/>
      <c r="K7" s="2"/>
      <c r="L7" s="2"/>
      <c r="M7" s="2"/>
      <c r="N7" s="2"/>
      <c r="O7" s="2"/>
      <c r="P7" s="2"/>
      <c r="Q7" s="2"/>
    </row>
    <row r="8" spans="1:17" ht="14.5">
      <c r="A8" s="1"/>
      <c r="B8" s="15" t="s">
        <v>19</v>
      </c>
      <c r="C8" s="17">
        <v>50</v>
      </c>
      <c r="D8" s="19"/>
      <c r="E8" s="17">
        <f t="shared" si="0"/>
        <v>0</v>
      </c>
      <c r="F8" s="2"/>
      <c r="G8" s="17"/>
      <c r="H8" s="17"/>
      <c r="I8" s="2"/>
      <c r="J8" s="2"/>
      <c r="K8" s="2"/>
      <c r="L8" s="2"/>
      <c r="M8" s="2"/>
      <c r="N8" s="2"/>
      <c r="O8" s="2"/>
      <c r="P8" s="2"/>
      <c r="Q8" s="2"/>
    </row>
    <row r="9" spans="1:17" ht="14.5">
      <c r="A9" s="1"/>
      <c r="B9" s="15" t="s">
        <v>21</v>
      </c>
      <c r="C9" s="17">
        <v>4000</v>
      </c>
      <c r="D9" s="19"/>
      <c r="E9" s="17">
        <f t="shared" si="0"/>
        <v>0</v>
      </c>
      <c r="F9" s="2"/>
      <c r="G9" s="17"/>
      <c r="H9" s="17"/>
      <c r="I9" s="2"/>
      <c r="J9" s="2"/>
      <c r="K9" s="2"/>
      <c r="L9" s="2"/>
      <c r="M9" s="2"/>
      <c r="N9" s="2"/>
      <c r="O9" s="2"/>
      <c r="P9" s="2"/>
      <c r="Q9" s="2"/>
    </row>
    <row r="10" spans="1:17" ht="14.5">
      <c r="A10" s="23"/>
      <c r="B10" s="15" t="s">
        <v>25</v>
      </c>
      <c r="C10" s="17">
        <v>600</v>
      </c>
      <c r="D10" s="19"/>
      <c r="E10" s="17">
        <f t="shared" si="0"/>
        <v>0</v>
      </c>
      <c r="F10" s="25"/>
      <c r="G10" s="17"/>
      <c r="H10" s="17"/>
      <c r="I10" s="25"/>
      <c r="J10" s="25"/>
      <c r="K10" s="25"/>
      <c r="L10" s="25"/>
      <c r="M10" s="25"/>
      <c r="N10" s="25"/>
      <c r="O10" s="25"/>
      <c r="P10" s="25"/>
      <c r="Q10" s="25"/>
    </row>
    <row r="11" spans="1:17" ht="14.5">
      <c r="A11" s="23"/>
      <c r="B11" s="15" t="s">
        <v>28</v>
      </c>
      <c r="C11" s="17">
        <v>4000</v>
      </c>
      <c r="D11" s="19"/>
      <c r="E11" s="17">
        <f t="shared" si="0"/>
        <v>0</v>
      </c>
      <c r="F11" s="25"/>
      <c r="G11" s="17"/>
      <c r="H11" s="17"/>
      <c r="I11" s="25"/>
      <c r="J11" s="25"/>
      <c r="K11" s="25"/>
      <c r="L11" s="25"/>
      <c r="M11" s="25"/>
      <c r="N11" s="25"/>
      <c r="O11" s="25"/>
      <c r="P11" s="25"/>
      <c r="Q11" s="25"/>
    </row>
    <row r="12" spans="1:17" ht="14.5">
      <c r="A12" s="1"/>
      <c r="B12" s="15" t="s">
        <v>31</v>
      </c>
      <c r="C12" s="17">
        <v>2000</v>
      </c>
      <c r="D12" s="19"/>
      <c r="E12" s="17">
        <f t="shared" si="0"/>
        <v>0</v>
      </c>
      <c r="F12" s="2"/>
      <c r="G12" s="17"/>
      <c r="H12" s="17"/>
      <c r="I12" s="2"/>
      <c r="J12" s="2"/>
      <c r="K12" s="2"/>
      <c r="L12" s="2"/>
      <c r="M12" s="2"/>
      <c r="N12" s="2"/>
      <c r="O12" s="2"/>
      <c r="P12" s="2"/>
      <c r="Q12" s="2"/>
    </row>
    <row r="13" spans="1:17" ht="14.5">
      <c r="A13" s="1"/>
      <c r="B13" s="15" t="s">
        <v>32</v>
      </c>
      <c r="C13" s="17">
        <v>2000</v>
      </c>
      <c r="D13" s="19"/>
      <c r="E13" s="17">
        <f t="shared" si="0"/>
        <v>0</v>
      </c>
      <c r="F13" s="2"/>
      <c r="G13" s="17"/>
      <c r="H13" s="17"/>
      <c r="I13" s="2"/>
      <c r="J13" s="2"/>
      <c r="K13" s="2"/>
      <c r="L13" s="2"/>
      <c r="M13" s="2"/>
      <c r="N13" s="2"/>
      <c r="O13" s="2"/>
      <c r="P13" s="2"/>
      <c r="Q13" s="2"/>
    </row>
    <row r="14" spans="1:17" ht="14.5">
      <c r="A14" s="1"/>
      <c r="B14" s="26" t="s">
        <v>33</v>
      </c>
      <c r="C14" s="28">
        <v>600</v>
      </c>
      <c r="D14" s="30"/>
      <c r="E14" s="17">
        <f t="shared" si="0"/>
        <v>0</v>
      </c>
      <c r="F14" s="2"/>
      <c r="G14" s="17"/>
      <c r="H14" s="17"/>
      <c r="I14" s="2"/>
      <c r="J14" s="2"/>
      <c r="K14" s="2"/>
      <c r="L14" s="2"/>
      <c r="M14" s="2"/>
      <c r="N14" s="2"/>
      <c r="O14" s="2"/>
      <c r="P14" s="2"/>
      <c r="Q14" s="2"/>
    </row>
    <row r="15" spans="1:17" ht="14.5">
      <c r="A15" s="23"/>
      <c r="B15" s="15" t="s">
        <v>36</v>
      </c>
      <c r="C15" s="28">
        <v>400</v>
      </c>
      <c r="D15" s="30"/>
      <c r="E15" s="17">
        <f t="shared" si="0"/>
        <v>0</v>
      </c>
      <c r="F15" s="25"/>
      <c r="G15" s="17"/>
      <c r="H15" s="17"/>
      <c r="I15" s="25"/>
      <c r="J15" s="25"/>
      <c r="K15" s="25"/>
      <c r="L15" s="25"/>
      <c r="M15" s="25"/>
      <c r="N15" s="25"/>
      <c r="O15" s="25"/>
      <c r="P15" s="25"/>
      <c r="Q15" s="25"/>
    </row>
    <row r="16" spans="1:17" ht="14.5">
      <c r="A16" s="23"/>
      <c r="B16" s="15" t="s">
        <v>37</v>
      </c>
      <c r="C16" s="17">
        <v>1200</v>
      </c>
      <c r="D16" s="19"/>
      <c r="E16" s="17">
        <f t="shared" si="0"/>
        <v>0</v>
      </c>
      <c r="F16" s="25"/>
      <c r="G16" s="17"/>
      <c r="H16" s="17"/>
      <c r="I16" s="25"/>
      <c r="J16" s="25"/>
      <c r="K16" s="25"/>
      <c r="L16" s="25"/>
      <c r="M16" s="25"/>
      <c r="N16" s="25"/>
      <c r="O16" s="25"/>
      <c r="P16" s="25"/>
      <c r="Q16" s="25"/>
    </row>
    <row r="17" spans="1:17" ht="14.5">
      <c r="A17" s="1"/>
      <c r="B17" s="15" t="s">
        <v>38</v>
      </c>
      <c r="C17" s="17">
        <v>150</v>
      </c>
      <c r="D17" s="19"/>
      <c r="E17" s="17">
        <f t="shared" si="0"/>
        <v>0</v>
      </c>
      <c r="F17" s="2"/>
      <c r="G17" s="17"/>
      <c r="H17" s="17"/>
      <c r="I17" s="2"/>
      <c r="J17" s="32"/>
      <c r="K17" s="2"/>
      <c r="L17" s="2"/>
      <c r="M17" s="2"/>
      <c r="N17" s="2"/>
      <c r="O17" s="2"/>
      <c r="P17" s="2"/>
      <c r="Q17" s="2"/>
    </row>
    <row r="18" spans="1:17" ht="14.5">
      <c r="A18" s="1"/>
      <c r="B18" s="15" t="s">
        <v>40</v>
      </c>
      <c r="C18" s="17">
        <v>300</v>
      </c>
      <c r="D18" s="19"/>
      <c r="E18" s="17">
        <f t="shared" si="0"/>
        <v>0</v>
      </c>
      <c r="F18" s="2"/>
      <c r="G18" s="17"/>
      <c r="H18" s="17"/>
      <c r="I18" s="2"/>
      <c r="J18" s="32"/>
      <c r="K18" s="2"/>
      <c r="L18" s="2"/>
      <c r="M18" s="2"/>
      <c r="N18" s="2"/>
      <c r="O18" s="2"/>
      <c r="P18" s="2"/>
      <c r="Q18" s="2"/>
    </row>
    <row r="19" spans="1:17" ht="15.75" customHeight="1">
      <c r="A19" s="1"/>
      <c r="B19" s="15" t="s">
        <v>41</v>
      </c>
      <c r="C19" s="17">
        <v>250</v>
      </c>
      <c r="D19" s="19"/>
      <c r="E19" s="17">
        <f t="shared" si="0"/>
        <v>0</v>
      </c>
      <c r="F19" s="2"/>
      <c r="G19" s="17"/>
      <c r="H19" s="17"/>
      <c r="I19" s="2"/>
      <c r="J19" s="2"/>
      <c r="K19" s="2"/>
      <c r="L19" s="2"/>
      <c r="M19" s="2"/>
      <c r="N19" s="2"/>
      <c r="O19" s="2"/>
      <c r="P19" s="2"/>
      <c r="Q19" s="2"/>
    </row>
    <row r="20" spans="1:17" ht="15.75" customHeight="1">
      <c r="A20" s="1"/>
      <c r="B20" s="15" t="s">
        <v>42</v>
      </c>
      <c r="C20" s="17">
        <v>800</v>
      </c>
      <c r="D20" s="30"/>
      <c r="E20" s="17">
        <f t="shared" si="0"/>
        <v>0</v>
      </c>
      <c r="F20" s="2"/>
      <c r="G20" s="17"/>
      <c r="H20" s="17"/>
      <c r="I20" s="2"/>
      <c r="J20" s="2"/>
      <c r="K20" s="2"/>
      <c r="L20" s="2"/>
      <c r="M20" s="2"/>
      <c r="N20" s="2"/>
      <c r="O20" s="2"/>
      <c r="P20" s="2"/>
      <c r="Q20" s="2"/>
    </row>
    <row r="21" spans="1:17" ht="15.75" customHeight="1">
      <c r="A21" s="1"/>
      <c r="B21" s="15" t="s">
        <v>44</v>
      </c>
      <c r="C21" s="17">
        <v>50</v>
      </c>
      <c r="D21" s="30"/>
      <c r="E21" s="17">
        <f t="shared" si="0"/>
        <v>0</v>
      </c>
      <c r="F21" s="2"/>
      <c r="G21" s="17"/>
      <c r="H21" s="17"/>
      <c r="I21" s="2"/>
      <c r="J21" s="2"/>
      <c r="K21" s="2"/>
      <c r="L21" s="2"/>
      <c r="M21" s="2"/>
      <c r="N21" s="2"/>
      <c r="O21" s="2"/>
      <c r="P21" s="2"/>
      <c r="Q21" s="2"/>
    </row>
    <row r="22" spans="1:17" ht="15.75" customHeight="1">
      <c r="A22" s="1"/>
      <c r="B22" s="15" t="s">
        <v>45</v>
      </c>
      <c r="C22" s="17">
        <v>2000</v>
      </c>
      <c r="D22" s="30"/>
      <c r="E22" s="17">
        <f t="shared" si="0"/>
        <v>0</v>
      </c>
      <c r="F22" s="2"/>
      <c r="G22" s="17"/>
      <c r="H22" s="17"/>
      <c r="I22" s="2"/>
      <c r="J22" s="2"/>
      <c r="K22" s="2"/>
      <c r="L22" s="2"/>
      <c r="M22" s="2"/>
      <c r="N22" s="2"/>
      <c r="O22" s="2"/>
      <c r="P22" s="2"/>
      <c r="Q22" s="2"/>
    </row>
    <row r="23" spans="1:17" ht="15.75" customHeight="1">
      <c r="A23" s="1"/>
      <c r="B23" s="15" t="s">
        <v>47</v>
      </c>
      <c r="C23" s="28">
        <v>655</v>
      </c>
      <c r="D23" s="19"/>
      <c r="E23" s="17">
        <f t="shared" si="0"/>
        <v>0</v>
      </c>
      <c r="F23" s="2"/>
      <c r="G23" s="17"/>
      <c r="H23" s="17"/>
      <c r="I23" s="2"/>
      <c r="J23" s="2"/>
      <c r="K23" s="2"/>
      <c r="L23" s="2"/>
      <c r="M23" s="2"/>
      <c r="N23" s="2"/>
      <c r="O23" s="2"/>
      <c r="P23" s="2"/>
      <c r="Q23" s="2"/>
    </row>
    <row r="24" spans="1:17" ht="15.75" customHeight="1">
      <c r="A24" s="1"/>
      <c r="B24" s="15" t="s">
        <v>48</v>
      </c>
      <c r="C24" s="28">
        <v>590</v>
      </c>
      <c r="D24" s="19"/>
      <c r="E24" s="17">
        <f t="shared" si="0"/>
        <v>0</v>
      </c>
      <c r="F24" s="2"/>
      <c r="G24" s="17"/>
      <c r="H24" s="17"/>
      <c r="I24" s="2"/>
      <c r="J24" s="2"/>
      <c r="K24" s="2"/>
      <c r="L24" s="2"/>
      <c r="M24" s="2"/>
      <c r="N24" s="2"/>
      <c r="O24" s="2"/>
      <c r="P24" s="2"/>
      <c r="Q24" s="2"/>
    </row>
    <row r="25" spans="1:17" ht="15.75" customHeight="1">
      <c r="A25" s="1"/>
      <c r="B25" s="26" t="s">
        <v>49</v>
      </c>
      <c r="C25" s="28">
        <v>120</v>
      </c>
      <c r="D25" s="30"/>
      <c r="E25" s="17">
        <f t="shared" si="0"/>
        <v>0</v>
      </c>
      <c r="F25" s="2"/>
      <c r="G25" s="17"/>
      <c r="H25" s="17"/>
      <c r="I25" s="2"/>
      <c r="J25" s="2"/>
      <c r="K25" s="2"/>
      <c r="L25" s="2"/>
      <c r="M25" s="2"/>
      <c r="N25" s="2"/>
      <c r="O25" s="2"/>
      <c r="P25" s="2"/>
      <c r="Q25" s="2"/>
    </row>
    <row r="26" spans="1:17" ht="15.75" customHeight="1">
      <c r="A26" s="1"/>
      <c r="B26" s="15" t="s">
        <v>50</v>
      </c>
      <c r="C26" s="17">
        <v>50</v>
      </c>
      <c r="D26" s="30"/>
      <c r="E26" s="17">
        <f t="shared" si="0"/>
        <v>0</v>
      </c>
      <c r="F26" s="2"/>
      <c r="G26" s="17"/>
      <c r="H26" s="17"/>
      <c r="I26" s="2"/>
      <c r="J26" s="2"/>
      <c r="K26" s="2"/>
      <c r="L26" s="2"/>
      <c r="M26" s="2"/>
      <c r="N26" s="2"/>
      <c r="O26" s="2"/>
      <c r="P26" s="2"/>
      <c r="Q26" s="2"/>
    </row>
    <row r="27" spans="1:17" ht="15.75" customHeight="1">
      <c r="A27" s="1"/>
      <c r="B27" s="15" t="s">
        <v>51</v>
      </c>
      <c r="C27" s="17">
        <v>15</v>
      </c>
      <c r="D27" s="30"/>
      <c r="E27" s="17">
        <f t="shared" si="0"/>
        <v>0</v>
      </c>
      <c r="F27" s="2"/>
      <c r="G27" s="17"/>
      <c r="H27" s="17"/>
      <c r="I27" s="2"/>
      <c r="J27" s="2"/>
      <c r="K27" s="2"/>
      <c r="L27" s="2"/>
      <c r="M27" s="2"/>
      <c r="N27" s="2"/>
      <c r="O27" s="2"/>
      <c r="P27" s="2"/>
      <c r="Q27" s="2"/>
    </row>
    <row r="28" spans="1:17" ht="15.75" customHeight="1">
      <c r="A28" s="1"/>
      <c r="B28" s="15" t="s">
        <v>52</v>
      </c>
      <c r="C28" s="17">
        <v>25</v>
      </c>
      <c r="D28" s="19"/>
      <c r="E28" s="17">
        <f t="shared" si="0"/>
        <v>0</v>
      </c>
      <c r="F28" s="2"/>
      <c r="G28" s="17"/>
      <c r="H28" s="17"/>
      <c r="I28" s="2"/>
      <c r="J28" s="2"/>
      <c r="K28" s="2"/>
      <c r="L28" s="2"/>
      <c r="M28" s="2"/>
      <c r="N28" s="2"/>
      <c r="O28" s="2"/>
      <c r="P28" s="2"/>
      <c r="Q28" s="2"/>
    </row>
    <row r="29" spans="1:17" ht="15.75" customHeight="1">
      <c r="A29" s="1"/>
      <c r="B29" s="15" t="s">
        <v>53</v>
      </c>
      <c r="C29" s="17">
        <v>50</v>
      </c>
      <c r="D29" s="19"/>
      <c r="E29" s="17">
        <f t="shared" si="0"/>
        <v>0</v>
      </c>
      <c r="F29" s="2"/>
      <c r="G29" s="17"/>
      <c r="H29" s="17"/>
      <c r="I29" s="2"/>
      <c r="J29" s="2"/>
      <c r="K29" s="2"/>
      <c r="L29" s="2"/>
      <c r="M29" s="2"/>
      <c r="N29" s="2"/>
      <c r="O29" s="2"/>
      <c r="P29" s="2"/>
      <c r="Q29" s="2"/>
    </row>
    <row r="30" spans="1:17" ht="15.75" customHeight="1">
      <c r="A30" s="1"/>
      <c r="B30" s="15" t="s">
        <v>54</v>
      </c>
      <c r="C30" s="17">
        <v>60</v>
      </c>
      <c r="D30" s="19"/>
      <c r="E30" s="17">
        <f t="shared" si="0"/>
        <v>0</v>
      </c>
      <c r="F30" s="2"/>
      <c r="G30" s="17"/>
      <c r="H30" s="17"/>
      <c r="I30" s="2"/>
      <c r="J30" s="2"/>
      <c r="K30" s="2"/>
      <c r="L30" s="2"/>
      <c r="M30" s="2"/>
      <c r="N30" s="2"/>
      <c r="O30" s="2"/>
      <c r="P30" s="2"/>
      <c r="Q30" s="2"/>
    </row>
    <row r="31" spans="1:17" ht="16.5" customHeight="1">
      <c r="A31" s="37"/>
      <c r="D31" s="38"/>
      <c r="E31" s="2"/>
      <c r="F31" s="3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15.75" customHeight="1">
      <c r="A32" s="37"/>
      <c r="D32" s="40" t="s">
        <v>56</v>
      </c>
      <c r="E32" s="17">
        <f>SUM(E7:E30)</f>
        <v>0</v>
      </c>
      <c r="F32" s="42"/>
      <c r="G32" s="17">
        <f t="shared" ref="G32:H32" si="1">SUM(G7:G30)</f>
        <v>0</v>
      </c>
      <c r="H32" s="17">
        <f t="shared" si="1"/>
        <v>0</v>
      </c>
      <c r="I32" s="2"/>
      <c r="J32" s="2"/>
      <c r="K32" s="2"/>
      <c r="L32" s="2"/>
      <c r="M32" s="2"/>
      <c r="N32" s="2"/>
      <c r="O32" s="2"/>
      <c r="P32" s="2"/>
      <c r="Q32" s="2"/>
    </row>
    <row r="33" spans="1:17" ht="15.75" customHeight="1">
      <c r="A33" s="37"/>
      <c r="D33" s="40" t="s">
        <v>57</v>
      </c>
      <c r="E33" s="17" t="e">
        <f>E32/C4</f>
        <v>#DIV/0!</v>
      </c>
      <c r="F33" s="42"/>
      <c r="G33" s="17" t="e">
        <f>G32/C4</f>
        <v>#DIV/0!</v>
      </c>
      <c r="H33" s="17" t="e">
        <f>H32/C4</f>
        <v>#DIV/0!</v>
      </c>
      <c r="I33" s="2"/>
      <c r="J33" s="2"/>
      <c r="K33" s="2"/>
      <c r="L33" s="2"/>
      <c r="M33" s="2"/>
      <c r="N33" s="2"/>
      <c r="O33" s="2"/>
      <c r="P33" s="2"/>
      <c r="Q33" s="2"/>
    </row>
    <row r="34" spans="1:17" ht="15.75" customHeight="1">
      <c r="A34" s="2"/>
      <c r="B34" s="2"/>
      <c r="C34" s="2"/>
      <c r="D34" s="2"/>
      <c r="E34" s="2"/>
      <c r="F34" s="3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spans="1:17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spans="1:17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spans="1:17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spans="1:17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7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spans="1:17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spans="1:1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spans="1:17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spans="1:17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spans="1:17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spans="1:17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spans="1:17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spans="1:17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spans="1:17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spans="1:17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spans="1:17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spans="1:1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spans="1:17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spans="1:17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spans="1:17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spans="1:17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spans="1:1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spans="1:17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spans="1:17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spans="1:17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spans="1:17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spans="1:17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spans="1:17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spans="1:17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spans="1:17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spans="1:17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spans="1:17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spans="1:17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spans="1:17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7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spans="1:17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spans="1:17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1:17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1:17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1:17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1:17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1:17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1:17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1:17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1:17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1:17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1:17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1:17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1:17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1:1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1:17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1:17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1:17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1:17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1:17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1:17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1:17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1:17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1:17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1:1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1:17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1:17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1:17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1:17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1:17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1:17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1:17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1:17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1:17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1:1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1:17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7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1:17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1:17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1:17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1:17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1:17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1: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1:17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1:17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1:17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1:17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1:17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1:17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1:17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1:17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1:1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1:17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1:17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1:17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1:17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1:17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1:17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7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1:17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1:1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1:17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1:17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1:17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1:17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1:17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1:17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1:17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1:17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1:17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1:17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1:17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1:17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1:17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1:17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1:17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1:1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1:17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spans="1:17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spans="1:17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1:17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</row>
    <row r="302" spans="1:17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</row>
    <row r="303" spans="1:17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spans="1:17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</row>
    <row r="305" spans="1:17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spans="1:17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spans="1:1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spans="1:17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spans="1:17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spans="1:17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spans="1:17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spans="1:17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spans="1:17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spans="1:17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spans="1:17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spans="1:17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spans="1: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spans="1:17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spans="1:17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spans="1:17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spans="1:17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spans="1:17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spans="1:17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spans="1:17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spans="1:17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spans="1:17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1:1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spans="1:17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</row>
    <row r="329" spans="1:17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</row>
    <row r="330" spans="1:17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</row>
    <row r="331" spans="1:17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</row>
    <row r="332" spans="1:17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</row>
    <row r="333" spans="1:17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</row>
    <row r="334" spans="1:17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</row>
    <row r="335" spans="1:17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</row>
    <row r="336" spans="1:17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</row>
    <row r="337" spans="1:1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</row>
    <row r="338" spans="1:17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</row>
    <row r="339" spans="1:17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</row>
    <row r="340" spans="1:17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</row>
    <row r="341" spans="1:17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</row>
    <row r="342" spans="1:17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</row>
    <row r="343" spans="1:17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</row>
    <row r="344" spans="1:17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</row>
    <row r="345" spans="1:17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</row>
    <row r="346" spans="1:17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</row>
    <row r="347" spans="1:1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</row>
    <row r="348" spans="1:17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</row>
    <row r="349" spans="1:17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</row>
    <row r="350" spans="1:17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</row>
    <row r="351" spans="1:17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</row>
    <row r="352" spans="1:17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</row>
    <row r="353" spans="1:17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</row>
    <row r="354" spans="1:17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</row>
    <row r="355" spans="1:17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</row>
    <row r="356" spans="1:17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</row>
    <row r="357" spans="1:1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</row>
    <row r="358" spans="1:17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</row>
    <row r="359" spans="1:17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</row>
    <row r="360" spans="1:17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</row>
    <row r="361" spans="1:17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</row>
    <row r="362" spans="1:17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</row>
    <row r="363" spans="1:17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</row>
    <row r="364" spans="1:17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</row>
    <row r="365" spans="1:17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</row>
    <row r="366" spans="1:17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</row>
    <row r="367" spans="1:1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</row>
    <row r="368" spans="1:17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</row>
    <row r="369" spans="1:17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</row>
    <row r="370" spans="1:17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</row>
    <row r="371" spans="1:17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</row>
    <row r="372" spans="1:17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</row>
    <row r="373" spans="1:17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</row>
    <row r="374" spans="1:17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</row>
    <row r="375" spans="1:17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</row>
    <row r="376" spans="1:17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</row>
    <row r="377" spans="1:1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</row>
    <row r="378" spans="1:17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</row>
    <row r="379" spans="1:17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</row>
    <row r="380" spans="1:17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</row>
    <row r="381" spans="1:17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</row>
    <row r="382" spans="1:17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</row>
    <row r="383" spans="1:17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</row>
    <row r="384" spans="1:17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</row>
    <row r="385" spans="1:17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</row>
    <row r="386" spans="1:17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</row>
    <row r="387" spans="1:1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</row>
    <row r="388" spans="1:17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</row>
    <row r="389" spans="1:17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</row>
    <row r="390" spans="1:17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</row>
    <row r="391" spans="1:17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</row>
    <row r="392" spans="1:17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</row>
    <row r="393" spans="1:17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</row>
    <row r="394" spans="1:17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</row>
    <row r="395" spans="1:17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</row>
    <row r="396" spans="1:17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</row>
    <row r="397" spans="1:1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</row>
    <row r="398" spans="1:17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</row>
    <row r="399" spans="1:17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</row>
    <row r="400" spans="1:17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</row>
    <row r="401" spans="1:17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</row>
    <row r="402" spans="1:17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</row>
    <row r="403" spans="1:17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</row>
    <row r="404" spans="1:17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</row>
    <row r="405" spans="1:17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</row>
    <row r="406" spans="1:17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</row>
    <row r="407" spans="1:1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</row>
    <row r="408" spans="1:17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</row>
    <row r="409" spans="1:17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</row>
    <row r="410" spans="1:17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</row>
    <row r="411" spans="1:17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</row>
    <row r="412" spans="1:17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</row>
    <row r="413" spans="1:17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</row>
    <row r="414" spans="1:17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</row>
    <row r="415" spans="1:17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</row>
    <row r="416" spans="1:17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</row>
    <row r="417" spans="1: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</row>
    <row r="418" spans="1:17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</row>
    <row r="419" spans="1:17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</row>
    <row r="420" spans="1:17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</row>
    <row r="421" spans="1:17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</row>
    <row r="422" spans="1:17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</row>
    <row r="423" spans="1:17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</row>
    <row r="424" spans="1:17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</row>
    <row r="425" spans="1:17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</row>
    <row r="426" spans="1:17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</row>
    <row r="427" spans="1:1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</row>
    <row r="428" spans="1:17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</row>
    <row r="429" spans="1:17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</row>
    <row r="430" spans="1:17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</row>
    <row r="431" spans="1:17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</row>
    <row r="432" spans="1:17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</row>
    <row r="433" spans="1:17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</row>
    <row r="434" spans="1:17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</row>
    <row r="435" spans="1:17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</row>
    <row r="436" spans="1:17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</row>
    <row r="437" spans="1:1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</row>
    <row r="438" spans="1:17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</row>
    <row r="439" spans="1:17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</row>
    <row r="440" spans="1:17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</row>
    <row r="441" spans="1:17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</row>
    <row r="442" spans="1:17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</row>
    <row r="443" spans="1:17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</row>
    <row r="444" spans="1:17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</row>
    <row r="445" spans="1:17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</row>
    <row r="446" spans="1:17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</row>
    <row r="447" spans="1:1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</row>
    <row r="448" spans="1:17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</row>
    <row r="449" spans="1:17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</row>
    <row r="450" spans="1:17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</row>
    <row r="451" spans="1:17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</row>
    <row r="452" spans="1:17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</row>
    <row r="453" spans="1:17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</row>
    <row r="454" spans="1:17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</row>
    <row r="455" spans="1:17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</row>
    <row r="456" spans="1:17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</row>
    <row r="457" spans="1:1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</row>
    <row r="458" spans="1:17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</row>
    <row r="459" spans="1:17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</row>
    <row r="460" spans="1:17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</row>
    <row r="461" spans="1:17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</row>
    <row r="462" spans="1:17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</row>
    <row r="463" spans="1:17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</row>
    <row r="464" spans="1:17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</row>
    <row r="465" spans="1:17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</row>
    <row r="466" spans="1:17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</row>
    <row r="467" spans="1:1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</row>
    <row r="468" spans="1:17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</row>
    <row r="469" spans="1:17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</row>
    <row r="470" spans="1:17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</row>
    <row r="471" spans="1:17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</row>
    <row r="472" spans="1:17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</row>
    <row r="473" spans="1:17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</row>
    <row r="474" spans="1:17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</row>
    <row r="475" spans="1:17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</row>
    <row r="476" spans="1:17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</row>
    <row r="477" spans="1:1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</row>
    <row r="478" spans="1:17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</row>
    <row r="479" spans="1:17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</row>
    <row r="480" spans="1:17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</row>
    <row r="481" spans="1:17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</row>
    <row r="482" spans="1:17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</row>
    <row r="483" spans="1:17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</row>
    <row r="484" spans="1:17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</row>
    <row r="485" spans="1:17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</row>
    <row r="486" spans="1:17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</row>
    <row r="487" spans="1:1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</row>
    <row r="488" spans="1:17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</row>
    <row r="489" spans="1:17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</row>
    <row r="490" spans="1:17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</row>
    <row r="491" spans="1:17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</row>
    <row r="492" spans="1:17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</row>
    <row r="493" spans="1:17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</row>
    <row r="494" spans="1:17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</row>
    <row r="495" spans="1:17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</row>
    <row r="496" spans="1:17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</row>
    <row r="497" spans="1:1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</row>
    <row r="498" spans="1:17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</row>
    <row r="499" spans="1:17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</row>
    <row r="500" spans="1:17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</row>
    <row r="501" spans="1:17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</row>
    <row r="502" spans="1:17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</row>
    <row r="503" spans="1:17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</row>
    <row r="504" spans="1:17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</row>
    <row r="505" spans="1:17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</row>
    <row r="506" spans="1:17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</row>
    <row r="507" spans="1:1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</row>
    <row r="508" spans="1:17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</row>
    <row r="509" spans="1:17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</row>
    <row r="510" spans="1:17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</row>
    <row r="511" spans="1:17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</row>
    <row r="512" spans="1:17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</row>
    <row r="513" spans="1:17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</row>
    <row r="514" spans="1:17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</row>
    <row r="515" spans="1:17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</row>
    <row r="516" spans="1:17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</row>
    <row r="517" spans="1: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</row>
    <row r="518" spans="1:17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</row>
    <row r="519" spans="1:17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</row>
    <row r="520" spans="1:17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</row>
    <row r="521" spans="1:17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</row>
    <row r="522" spans="1:17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</row>
    <row r="523" spans="1:17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</row>
    <row r="524" spans="1:17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</row>
    <row r="525" spans="1:17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</row>
    <row r="526" spans="1:17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</row>
    <row r="527" spans="1:1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</row>
    <row r="528" spans="1:17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</row>
    <row r="529" spans="1:17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</row>
    <row r="530" spans="1:17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</row>
    <row r="531" spans="1:17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</row>
    <row r="532" spans="1:17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</row>
    <row r="533" spans="1:17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</row>
    <row r="534" spans="1:17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</row>
    <row r="535" spans="1:17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</row>
    <row r="536" spans="1:17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</row>
    <row r="537" spans="1:1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</row>
    <row r="538" spans="1:17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</row>
    <row r="539" spans="1:17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</row>
    <row r="540" spans="1:17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</row>
    <row r="541" spans="1:17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</row>
    <row r="542" spans="1:17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</row>
    <row r="543" spans="1:17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</row>
    <row r="544" spans="1:17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</row>
    <row r="545" spans="1:17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</row>
    <row r="546" spans="1:17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</row>
    <row r="547" spans="1:1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</row>
    <row r="548" spans="1:17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</row>
    <row r="549" spans="1:17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</row>
    <row r="550" spans="1:17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</row>
    <row r="551" spans="1:17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</row>
    <row r="552" spans="1:17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</row>
    <row r="553" spans="1:17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</row>
    <row r="554" spans="1:17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</row>
    <row r="555" spans="1:17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</row>
    <row r="556" spans="1:17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</row>
    <row r="557" spans="1:1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</row>
    <row r="558" spans="1:17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</row>
    <row r="559" spans="1:17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</row>
    <row r="560" spans="1:17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</row>
    <row r="561" spans="1:17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</row>
    <row r="562" spans="1:17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</row>
    <row r="563" spans="1:17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</row>
    <row r="564" spans="1:17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</row>
    <row r="565" spans="1:17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</row>
    <row r="566" spans="1:17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</row>
    <row r="567" spans="1:1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</row>
    <row r="568" spans="1:17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</row>
    <row r="569" spans="1:17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</row>
    <row r="570" spans="1:17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</row>
    <row r="571" spans="1:17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</row>
    <row r="572" spans="1:17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</row>
    <row r="573" spans="1:17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</row>
    <row r="574" spans="1:17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</row>
    <row r="575" spans="1:17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</row>
    <row r="576" spans="1:17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</row>
    <row r="577" spans="1:1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</row>
    <row r="578" spans="1:17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</row>
    <row r="579" spans="1:17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</row>
    <row r="580" spans="1:17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</row>
    <row r="581" spans="1:17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</row>
    <row r="582" spans="1:17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</row>
    <row r="583" spans="1:17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</row>
    <row r="584" spans="1:17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</row>
    <row r="585" spans="1:17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</row>
    <row r="586" spans="1:17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</row>
    <row r="587" spans="1:1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</row>
    <row r="588" spans="1:17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</row>
    <row r="589" spans="1:17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</row>
    <row r="590" spans="1:17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</row>
    <row r="591" spans="1:17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</row>
    <row r="592" spans="1:17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</row>
    <row r="593" spans="1:17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</row>
    <row r="594" spans="1:17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</row>
    <row r="595" spans="1:17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</row>
    <row r="596" spans="1:17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</row>
    <row r="597" spans="1:1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</row>
    <row r="598" spans="1:17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</row>
    <row r="599" spans="1:17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</row>
    <row r="600" spans="1:17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</row>
    <row r="601" spans="1:17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</row>
    <row r="602" spans="1:17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</row>
    <row r="603" spans="1:17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</row>
    <row r="604" spans="1:17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</row>
    <row r="605" spans="1:17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</row>
    <row r="606" spans="1:17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</row>
    <row r="607" spans="1:1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</row>
    <row r="608" spans="1:17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</row>
    <row r="609" spans="1:17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</row>
    <row r="610" spans="1:17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</row>
    <row r="611" spans="1:17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</row>
    <row r="612" spans="1:17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</row>
    <row r="613" spans="1:17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</row>
    <row r="614" spans="1:17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</row>
    <row r="615" spans="1:17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</row>
    <row r="616" spans="1:17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</row>
    <row r="617" spans="1: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</row>
    <row r="618" spans="1:17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</row>
    <row r="619" spans="1:17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</row>
    <row r="620" spans="1:17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</row>
    <row r="621" spans="1:17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</row>
    <row r="622" spans="1:17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</row>
    <row r="623" spans="1:17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</row>
    <row r="624" spans="1:17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</row>
    <row r="625" spans="1:17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</row>
    <row r="626" spans="1:17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</row>
    <row r="627" spans="1:1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</row>
    <row r="628" spans="1:17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</row>
    <row r="629" spans="1:17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</row>
    <row r="630" spans="1:17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</row>
    <row r="631" spans="1:17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</row>
    <row r="632" spans="1:17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</row>
    <row r="633" spans="1:17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</row>
    <row r="634" spans="1:17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spans="1:17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spans="1:17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spans="1:1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spans="1:17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spans="1:17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spans="1:17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</row>
    <row r="641" spans="1:17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</row>
    <row r="642" spans="1:17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</row>
    <row r="643" spans="1:17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</row>
    <row r="644" spans="1:17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</row>
    <row r="645" spans="1:17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</row>
    <row r="646" spans="1:17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</row>
    <row r="647" spans="1:1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</row>
    <row r="648" spans="1:17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</row>
    <row r="649" spans="1:17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</row>
    <row r="650" spans="1:17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</row>
    <row r="651" spans="1:17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</row>
    <row r="652" spans="1:17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</row>
    <row r="653" spans="1:17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</row>
    <row r="654" spans="1:17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</row>
    <row r="655" spans="1:17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</row>
    <row r="656" spans="1:17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</row>
    <row r="657" spans="1:1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</row>
    <row r="658" spans="1:17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</row>
    <row r="659" spans="1:17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</row>
    <row r="660" spans="1:17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</row>
    <row r="661" spans="1:17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</row>
    <row r="662" spans="1:17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</row>
    <row r="663" spans="1:17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</row>
    <row r="664" spans="1:17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</row>
    <row r="665" spans="1:17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</row>
    <row r="666" spans="1:17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</row>
    <row r="667" spans="1:1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</row>
    <row r="668" spans="1:17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</row>
    <row r="669" spans="1:17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</row>
    <row r="670" spans="1:17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</row>
    <row r="671" spans="1:17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</row>
    <row r="672" spans="1:17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</row>
    <row r="673" spans="1:17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</row>
    <row r="674" spans="1:17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</row>
    <row r="675" spans="1:17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</row>
    <row r="676" spans="1:17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</row>
    <row r="677" spans="1:1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</row>
    <row r="678" spans="1:17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</row>
    <row r="679" spans="1:17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</row>
    <row r="680" spans="1:17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</row>
    <row r="681" spans="1:17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</row>
    <row r="682" spans="1:17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</row>
    <row r="683" spans="1:17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</row>
    <row r="684" spans="1:17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</row>
    <row r="685" spans="1:17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</row>
    <row r="686" spans="1:17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</row>
    <row r="687" spans="1:1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</row>
    <row r="688" spans="1:17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</row>
    <row r="689" spans="1:17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</row>
    <row r="690" spans="1:17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</row>
    <row r="691" spans="1:17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</row>
    <row r="692" spans="1:17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</row>
    <row r="693" spans="1:17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</row>
    <row r="694" spans="1:17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</row>
    <row r="695" spans="1:17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</row>
    <row r="696" spans="1:17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</row>
    <row r="697" spans="1:1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</row>
    <row r="698" spans="1:17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</row>
    <row r="699" spans="1:17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</row>
    <row r="700" spans="1:17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</row>
    <row r="701" spans="1:17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</row>
    <row r="702" spans="1:17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</row>
    <row r="703" spans="1:17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</row>
    <row r="704" spans="1:17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</row>
    <row r="705" spans="1:17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</row>
    <row r="706" spans="1:17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</row>
    <row r="707" spans="1:1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</row>
    <row r="708" spans="1:17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</row>
    <row r="709" spans="1:17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</row>
    <row r="710" spans="1:17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</row>
    <row r="711" spans="1:17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</row>
    <row r="712" spans="1:17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</row>
    <row r="713" spans="1:17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</row>
    <row r="714" spans="1:17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</row>
    <row r="715" spans="1:17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</row>
    <row r="716" spans="1:17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</row>
    <row r="717" spans="1: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</row>
    <row r="718" spans="1:17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</row>
    <row r="719" spans="1:17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</row>
    <row r="720" spans="1:17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</row>
    <row r="721" spans="1:17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</row>
    <row r="722" spans="1:17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</row>
    <row r="723" spans="1:17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</row>
    <row r="724" spans="1:17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</row>
    <row r="725" spans="1:17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</row>
    <row r="726" spans="1:17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</row>
    <row r="727" spans="1:1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</row>
    <row r="728" spans="1:17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</row>
    <row r="729" spans="1:17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</row>
    <row r="730" spans="1:17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</row>
    <row r="731" spans="1:17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</row>
    <row r="732" spans="1:17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</row>
    <row r="733" spans="1:17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</row>
    <row r="734" spans="1:17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</row>
    <row r="735" spans="1:17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</row>
    <row r="736" spans="1:17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</row>
    <row r="737" spans="1:1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</row>
    <row r="738" spans="1:17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</row>
    <row r="739" spans="1:17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</row>
    <row r="740" spans="1:17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</row>
    <row r="741" spans="1:17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</row>
    <row r="742" spans="1:17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</row>
    <row r="743" spans="1:17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</row>
    <row r="744" spans="1:17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</row>
    <row r="745" spans="1:17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</row>
    <row r="746" spans="1:17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</row>
    <row r="747" spans="1:1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</row>
    <row r="748" spans="1:17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</row>
    <row r="749" spans="1:17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</row>
    <row r="750" spans="1:17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</row>
    <row r="751" spans="1:17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</row>
    <row r="752" spans="1:17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</row>
    <row r="753" spans="1:17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</row>
    <row r="754" spans="1:17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</row>
    <row r="755" spans="1:17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</row>
    <row r="756" spans="1:17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</row>
    <row r="757" spans="1:1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</row>
    <row r="758" spans="1:17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</row>
    <row r="759" spans="1:17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</row>
    <row r="760" spans="1:17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</row>
    <row r="761" spans="1:17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</row>
    <row r="762" spans="1:17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</row>
    <row r="763" spans="1:17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</row>
    <row r="764" spans="1:17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</row>
    <row r="765" spans="1:17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</row>
    <row r="766" spans="1:17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</row>
    <row r="767" spans="1:1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</row>
    <row r="768" spans="1:17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</row>
    <row r="769" spans="1:17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</row>
    <row r="770" spans="1:17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</row>
    <row r="771" spans="1:17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</row>
    <row r="772" spans="1:17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</row>
    <row r="773" spans="1:17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</row>
    <row r="774" spans="1:17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</row>
    <row r="775" spans="1:17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</row>
    <row r="776" spans="1:17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</row>
    <row r="777" spans="1:1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</row>
    <row r="778" spans="1:17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</row>
    <row r="779" spans="1:17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</row>
    <row r="780" spans="1:17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</row>
    <row r="781" spans="1:17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</row>
    <row r="782" spans="1:17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</row>
    <row r="783" spans="1:17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</row>
    <row r="784" spans="1:17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</row>
    <row r="785" spans="1:17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</row>
    <row r="786" spans="1:17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</row>
    <row r="787" spans="1:1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</row>
    <row r="788" spans="1:17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</row>
    <row r="789" spans="1:17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</row>
    <row r="790" spans="1:17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</row>
    <row r="791" spans="1:17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</row>
    <row r="792" spans="1:17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</row>
    <row r="793" spans="1:17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</row>
    <row r="794" spans="1:17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</row>
    <row r="795" spans="1:17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</row>
    <row r="796" spans="1:17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</row>
    <row r="797" spans="1:1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</row>
    <row r="798" spans="1:17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</row>
    <row r="799" spans="1:17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</row>
    <row r="800" spans="1:17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</row>
    <row r="801" spans="1:17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</row>
    <row r="802" spans="1:17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</row>
    <row r="803" spans="1:17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</row>
    <row r="804" spans="1:17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</row>
    <row r="805" spans="1:17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</row>
    <row r="806" spans="1:17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</row>
    <row r="807" spans="1:1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</row>
    <row r="808" spans="1:17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</row>
    <row r="809" spans="1:17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</row>
    <row r="810" spans="1:17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</row>
    <row r="811" spans="1:17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</row>
    <row r="812" spans="1:17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</row>
    <row r="813" spans="1:17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</row>
    <row r="814" spans="1:17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</row>
    <row r="815" spans="1:17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</row>
    <row r="816" spans="1:17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</row>
    <row r="817" spans="1: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</row>
    <row r="818" spans="1:17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</row>
    <row r="819" spans="1:17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</row>
    <row r="820" spans="1:17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</row>
    <row r="821" spans="1:17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</row>
    <row r="822" spans="1:17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</row>
    <row r="823" spans="1:17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</row>
    <row r="824" spans="1:17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</row>
    <row r="825" spans="1:17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</row>
    <row r="826" spans="1:17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</row>
    <row r="827" spans="1:1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</row>
    <row r="828" spans="1:17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</row>
    <row r="829" spans="1:17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</row>
    <row r="830" spans="1:17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</row>
    <row r="831" spans="1:17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</row>
    <row r="832" spans="1:17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</row>
    <row r="833" spans="1:17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</row>
    <row r="834" spans="1:17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</row>
    <row r="835" spans="1:17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</row>
    <row r="836" spans="1:17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</row>
    <row r="837" spans="1:1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</row>
    <row r="838" spans="1:17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</row>
    <row r="839" spans="1:17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</row>
    <row r="840" spans="1:17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</row>
    <row r="841" spans="1:17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</row>
    <row r="842" spans="1:17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</row>
    <row r="843" spans="1:17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</row>
    <row r="844" spans="1:17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</row>
    <row r="845" spans="1:17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</row>
    <row r="846" spans="1:17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</row>
    <row r="847" spans="1:1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</row>
    <row r="848" spans="1:17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</row>
    <row r="849" spans="1:17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</row>
    <row r="850" spans="1:17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</row>
    <row r="851" spans="1:17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</row>
    <row r="852" spans="1:17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</row>
    <row r="853" spans="1:17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</row>
    <row r="854" spans="1:17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</row>
    <row r="855" spans="1:17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</row>
    <row r="856" spans="1:17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</row>
    <row r="857" spans="1:1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</row>
    <row r="858" spans="1:17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</row>
    <row r="859" spans="1:17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</row>
    <row r="860" spans="1:17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</row>
    <row r="861" spans="1:17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</row>
    <row r="862" spans="1:17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</row>
    <row r="863" spans="1:17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</row>
    <row r="864" spans="1:17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</row>
    <row r="865" spans="1:17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</row>
    <row r="866" spans="1:17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</row>
    <row r="867" spans="1:1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</row>
    <row r="868" spans="1:17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</row>
    <row r="869" spans="1:17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</row>
    <row r="870" spans="1:17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</row>
    <row r="871" spans="1:17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</row>
    <row r="872" spans="1:17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</row>
    <row r="873" spans="1:17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</row>
    <row r="874" spans="1:17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</row>
    <row r="875" spans="1:17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</row>
    <row r="876" spans="1:17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</row>
    <row r="877" spans="1:1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</row>
    <row r="878" spans="1:17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</row>
    <row r="879" spans="1:17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</row>
    <row r="880" spans="1:17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</row>
    <row r="881" spans="1:17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</row>
    <row r="882" spans="1:17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</row>
    <row r="883" spans="1:17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</row>
    <row r="884" spans="1:17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</row>
    <row r="885" spans="1:17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</row>
    <row r="886" spans="1:17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</row>
    <row r="887" spans="1:1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</row>
    <row r="888" spans="1:17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</row>
    <row r="889" spans="1:17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</row>
    <row r="890" spans="1:17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</row>
    <row r="891" spans="1:17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</row>
    <row r="892" spans="1:17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</row>
    <row r="893" spans="1:17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</row>
    <row r="894" spans="1:17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</row>
    <row r="895" spans="1:17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</row>
    <row r="896" spans="1:17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</row>
    <row r="897" spans="1:1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</row>
    <row r="898" spans="1:17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</row>
    <row r="899" spans="1:17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</row>
    <row r="900" spans="1:17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</row>
    <row r="901" spans="1:17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</row>
    <row r="902" spans="1:17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</row>
    <row r="903" spans="1:17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</row>
    <row r="904" spans="1:17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</row>
    <row r="905" spans="1:17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</row>
    <row r="906" spans="1:17" ht="15.75" customHeight="1">
      <c r="A906" s="2"/>
      <c r="B906" s="2"/>
      <c r="C906" s="2"/>
      <c r="D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</row>
    <row r="907" spans="1:17" ht="15.75" customHeight="1">
      <c r="A907" s="2"/>
      <c r="B907" s="2"/>
      <c r="C907" s="2"/>
      <c r="D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</row>
    <row r="908" spans="1:17" ht="15.75" customHeight="1">
      <c r="A908" s="2"/>
      <c r="B908" s="2"/>
      <c r="C908" s="2"/>
      <c r="D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</row>
    <row r="909" spans="1:17" ht="15.75" customHeight="1">
      <c r="A909" s="2"/>
      <c r="B909" s="2"/>
      <c r="C909" s="2"/>
      <c r="D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</row>
    <row r="910" spans="1:17" ht="15.75" customHeight="1">
      <c r="A910" s="2"/>
      <c r="B910" s="2"/>
      <c r="C910" s="2"/>
      <c r="D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</row>
    <row r="911" spans="1:17" ht="15.75" customHeight="1">
      <c r="A911" s="2"/>
      <c r="B911" s="2"/>
      <c r="C911" s="2"/>
      <c r="D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</row>
    <row r="912" spans="1:17" ht="15.75" customHeight="1">
      <c r="A912" s="2"/>
      <c r="B912" s="2"/>
      <c r="C912" s="2"/>
      <c r="D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</row>
    <row r="913" spans="1:17" ht="15.75" customHeight="1">
      <c r="A913" s="2"/>
      <c r="B913" s="2"/>
      <c r="C913" s="2"/>
      <c r="D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</row>
    <row r="914" spans="1:17" ht="15.75" customHeight="1">
      <c r="A914" s="2"/>
      <c r="B914" s="2"/>
      <c r="C914" s="2"/>
      <c r="D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</row>
    <row r="915" spans="1:17" ht="15.75" customHeight="1">
      <c r="A915" s="2"/>
      <c r="B915" s="2"/>
      <c r="C915" s="2"/>
      <c r="D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</row>
    <row r="916" spans="1:17" ht="15.75" customHeight="1">
      <c r="A916" s="2"/>
      <c r="B916" s="2"/>
      <c r="C916" s="2"/>
      <c r="D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</row>
    <row r="917" spans="1:17" ht="15.75" customHeight="1">
      <c r="A917" s="2"/>
      <c r="B917" s="2"/>
      <c r="C917" s="2"/>
      <c r="D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</row>
    <row r="918" spans="1:17" ht="15.75" customHeight="1">
      <c r="A918" s="2"/>
      <c r="B918" s="2"/>
      <c r="C918" s="2"/>
      <c r="D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</row>
    <row r="919" spans="1:17" ht="15.75" customHeight="1">
      <c r="A919" s="2"/>
      <c r="B919" s="2"/>
      <c r="C919" s="2"/>
      <c r="D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</row>
    <row r="920" spans="1:17" ht="15.75" customHeight="1">
      <c r="A920" s="2"/>
      <c r="B920" s="2"/>
      <c r="C920" s="2"/>
      <c r="D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</row>
    <row r="921" spans="1:17" ht="15.75" customHeight="1">
      <c r="A921" s="2"/>
      <c r="B921" s="2"/>
      <c r="C921" s="2"/>
      <c r="D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</row>
    <row r="922" spans="1:17" ht="15.75" customHeight="1">
      <c r="A922" s="2"/>
      <c r="B922" s="2"/>
      <c r="C922" s="2"/>
      <c r="D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</row>
    <row r="923" spans="1:17" ht="15.75" customHeight="1">
      <c r="A923" s="2"/>
      <c r="B923" s="2"/>
      <c r="C923" s="2"/>
      <c r="D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</row>
    <row r="924" spans="1:17" ht="15.75" customHeight="1">
      <c r="A924" s="2"/>
      <c r="B924" s="2"/>
      <c r="C924" s="2"/>
      <c r="D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</row>
    <row r="925" spans="1:17" ht="15.75" customHeight="1">
      <c r="A925" s="2"/>
      <c r="B925" s="2"/>
      <c r="C925" s="2"/>
      <c r="D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</row>
    <row r="926" spans="1:17" ht="15.75" customHeight="1">
      <c r="A926" s="2"/>
      <c r="B926" s="2"/>
      <c r="C926" s="2"/>
      <c r="D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</row>
    <row r="927" spans="1:17" ht="15.75" customHeight="1">
      <c r="A927" s="2"/>
      <c r="B927" s="2"/>
      <c r="C927" s="2"/>
      <c r="D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</row>
    <row r="928" spans="1:17" ht="15.75" customHeight="1">
      <c r="A928" s="2"/>
      <c r="B928" s="2"/>
      <c r="C928" s="2"/>
      <c r="D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</row>
    <row r="929" spans="1:17" ht="15.75" customHeight="1">
      <c r="A929" s="2"/>
      <c r="B929" s="2"/>
      <c r="C929" s="2"/>
      <c r="D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</row>
    <row r="930" spans="1:17" ht="15.75" customHeight="1">
      <c r="A930" s="2"/>
      <c r="B930" s="2"/>
      <c r="C930" s="2"/>
      <c r="D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</row>
    <row r="931" spans="1:17" ht="15.75" customHeight="1">
      <c r="A931" s="2"/>
      <c r="B931" s="2"/>
      <c r="C931" s="2"/>
      <c r="D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</row>
    <row r="932" spans="1:17" ht="15.75" customHeight="1">
      <c r="A932" s="2"/>
      <c r="B932" s="2"/>
      <c r="C932" s="2"/>
      <c r="D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</row>
    <row r="933" spans="1:17" ht="15.75" customHeight="1">
      <c r="A933" s="2"/>
      <c r="D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</row>
  </sheetData>
  <mergeCells count="1">
    <mergeCell ref="B1:E1"/>
  </mergeCells>
  <printOptions horizontalCentered="1"/>
  <pageMargins left="0.3" right="0.3" top="0.7" bottom="0.7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40</vt:i4>
      </vt:variant>
    </vt:vector>
  </HeadingPairs>
  <TitlesOfParts>
    <vt:vector size="42" baseType="lpstr">
      <vt:lpstr>Rendement locatif</vt:lpstr>
      <vt:lpstr>Fiche travaux</vt:lpstr>
      <vt:lpstr>'Fiche travaux'!annuite</vt:lpstr>
      <vt:lpstr>annuite</vt:lpstr>
      <vt:lpstr>'Fiche travaux'!apport_personnel</vt:lpstr>
      <vt:lpstr>apport_personnel</vt:lpstr>
      <vt:lpstr>'Fiche travaux'!assurance_credit</vt:lpstr>
      <vt:lpstr>assurance_credit</vt:lpstr>
      <vt:lpstr>assurance_loyers</vt:lpstr>
      <vt:lpstr>assurance_pno</vt:lpstr>
      <vt:lpstr>charge1</vt:lpstr>
      <vt:lpstr>charges_annuelles</vt:lpstr>
      <vt:lpstr>'Fiche travaux'!cout_total</vt:lpstr>
      <vt:lpstr>cout_total</vt:lpstr>
      <vt:lpstr>'Fiche travaux'!duree_credit</vt:lpstr>
      <vt:lpstr>duree_credit</vt:lpstr>
      <vt:lpstr>frais_gestion</vt:lpstr>
      <vt:lpstr>'Fiche travaux'!frais_notaire</vt:lpstr>
      <vt:lpstr>frais_notaire</vt:lpstr>
      <vt:lpstr>interet_emprunt</vt:lpstr>
      <vt:lpstr>loyer_cc</vt:lpstr>
      <vt:lpstr>'Fiche travaux'!mensualites</vt:lpstr>
      <vt:lpstr>mensualites</vt:lpstr>
      <vt:lpstr>'Fiche travaux'!montant_pret</vt:lpstr>
      <vt:lpstr>montant_pret</vt:lpstr>
      <vt:lpstr>'Fiche travaux'!prix_achat</vt:lpstr>
      <vt:lpstr>prix_achat</vt:lpstr>
      <vt:lpstr>rendement_brut</vt:lpstr>
      <vt:lpstr>rendement_net_charges</vt:lpstr>
      <vt:lpstr>reparation_annuelles</vt:lpstr>
      <vt:lpstr>'Fiche travaux'!surface</vt:lpstr>
      <vt:lpstr>surface</vt:lpstr>
      <vt:lpstr>'Fiche travaux'!taux_credit</vt:lpstr>
      <vt:lpstr>taux_credit</vt:lpstr>
      <vt:lpstr>taux_vacance</vt:lpstr>
      <vt:lpstr>taxe_fonciere</vt:lpstr>
      <vt:lpstr>total_charges</vt:lpstr>
      <vt:lpstr>total_recettes</vt:lpstr>
      <vt:lpstr>'Fiche travaux'!travaux</vt:lpstr>
      <vt:lpstr>travaux</vt:lpstr>
      <vt:lpstr>'Fiche travaux'!valeur_mobilier</vt:lpstr>
      <vt:lpstr>valeur_mobilier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GODDARD</dc:creator>
  <cp:lastModifiedBy>Thomas GODDARD</cp:lastModifiedBy>
  <dcterms:created xsi:type="dcterms:W3CDTF">2020-01-30T07:38:27Z</dcterms:created>
  <dcterms:modified xsi:type="dcterms:W3CDTF">2020-01-30T07:38:27Z</dcterms:modified>
</cp:coreProperties>
</file>